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60" windowWidth="9720" windowHeight="6180" activeTab="0"/>
  </bookViews>
  <sheets>
    <sheet name="лист 4" sheetId="1" r:id="rId1"/>
    <sheet name="Лист1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<sst xmlns="http://schemas.openxmlformats.org/spreadsheetml/2006/main" count="337" uniqueCount="222">
  <si>
    <t>Общегосударственные вопросы</t>
  </si>
  <si>
    <t>Правоохранительная деятельность</t>
  </si>
  <si>
    <t>Национальная экономика</t>
  </si>
  <si>
    <t>Охрана окружающей среды</t>
  </si>
  <si>
    <t>Образование</t>
  </si>
  <si>
    <t>Межбюджетные трансферты</t>
  </si>
  <si>
    <t>Жилищно-коммунальное хозяйство</t>
  </si>
  <si>
    <t>Собственные доходы</t>
  </si>
  <si>
    <t>ПО СОБСТВЕННЫМ ПОЛНОМОЧИЯМ</t>
  </si>
  <si>
    <t>оплата труда</t>
  </si>
  <si>
    <t>начисления на оплату труда</t>
  </si>
  <si>
    <t>коммунальные расходы</t>
  </si>
  <si>
    <t>капитальные расходы</t>
  </si>
  <si>
    <t xml:space="preserve">                       ИТОГО</t>
  </si>
  <si>
    <t xml:space="preserve"> в т.ч.</t>
  </si>
  <si>
    <t xml:space="preserve">   в т.ч.</t>
  </si>
  <si>
    <t>в т.ч.з/пл и коммун.расх</t>
  </si>
  <si>
    <t>Повышен.з/пл</t>
  </si>
  <si>
    <t>Соц.политика</t>
  </si>
  <si>
    <t>Социальна политика</t>
  </si>
  <si>
    <t>Резервный фонд</t>
  </si>
  <si>
    <t>Всего расходов</t>
  </si>
  <si>
    <t>Дотация Министерства Финансов</t>
  </si>
  <si>
    <t>Дефицит (профицит)</t>
  </si>
  <si>
    <t xml:space="preserve">Культура и кинематография </t>
  </si>
  <si>
    <t>Средства массовой информации</t>
  </si>
  <si>
    <t>Физическая культура и спорт</t>
  </si>
  <si>
    <t>0100</t>
  </si>
  <si>
    <t>0300</t>
  </si>
  <si>
    <t>0400</t>
  </si>
  <si>
    <t>0412</t>
  </si>
  <si>
    <t>0405</t>
  </si>
  <si>
    <t>0500</t>
  </si>
  <si>
    <t>0600</t>
  </si>
  <si>
    <t>0700</t>
  </si>
  <si>
    <t>0800</t>
  </si>
  <si>
    <t>1200</t>
  </si>
  <si>
    <t>1100</t>
  </si>
  <si>
    <t>1000</t>
  </si>
  <si>
    <t>0804</t>
  </si>
  <si>
    <t>0501</t>
  </si>
  <si>
    <t>раздел</t>
  </si>
  <si>
    <t xml:space="preserve">Средства массовой информации </t>
  </si>
  <si>
    <t>Физическая культура и Спорт</t>
  </si>
  <si>
    <t>Обслуживание муниципального долга</t>
  </si>
  <si>
    <t>1300</t>
  </si>
  <si>
    <t>0310</t>
  </si>
  <si>
    <t>Содержание ЕДДС</t>
  </si>
  <si>
    <t>0309</t>
  </si>
  <si>
    <t xml:space="preserve">Культура  </t>
  </si>
  <si>
    <t>1105</t>
  </si>
  <si>
    <t>0801</t>
  </si>
  <si>
    <t>Програмное обслуживание и програмное обеспечение</t>
  </si>
  <si>
    <t>Содержание и ремонт имущества муниципальной собственности</t>
  </si>
  <si>
    <t>Резервный фонд администрации городского округа</t>
  </si>
  <si>
    <t>0505</t>
  </si>
  <si>
    <t>0503</t>
  </si>
  <si>
    <t>Природоохранные мероприятия</t>
  </si>
  <si>
    <t>0603</t>
  </si>
  <si>
    <t>Поддержка средств массовой информации</t>
  </si>
  <si>
    <t>1202</t>
  </si>
  <si>
    <t>1102</t>
  </si>
  <si>
    <t>1003</t>
  </si>
  <si>
    <t>Общество  инвалидов</t>
  </si>
  <si>
    <t>Совет ветеранов</t>
  </si>
  <si>
    <t>1006</t>
  </si>
  <si>
    <t>Социальные выплаты почётным гражданам г.Семёнова</t>
  </si>
  <si>
    <t>Мероприятия в области соц.политики</t>
  </si>
  <si>
    <t>Субсидии на повышение з\платы</t>
  </si>
  <si>
    <t>Программа поддержки малого предпринимательства</t>
  </si>
  <si>
    <t>0111</t>
  </si>
  <si>
    <t>0113</t>
  </si>
  <si>
    <t>Обслуживание газопроводов</t>
  </si>
  <si>
    <t>0502</t>
  </si>
  <si>
    <t>Финансовая помощь по гимназии</t>
  </si>
  <si>
    <t>0701</t>
  </si>
  <si>
    <t>0702</t>
  </si>
  <si>
    <t>0104</t>
  </si>
  <si>
    <t>0709</t>
  </si>
  <si>
    <t>Всего</t>
  </si>
  <si>
    <t>0707</t>
  </si>
  <si>
    <t>Субсидии</t>
  </si>
  <si>
    <t>0105</t>
  </si>
  <si>
    <t xml:space="preserve"> Итого бюжет городского округа</t>
  </si>
  <si>
    <t>Всего доходов</t>
  </si>
  <si>
    <t>Всего бюджет городского округа по собственным полномочиям</t>
  </si>
  <si>
    <t>субсидии</t>
  </si>
  <si>
    <t>0409</t>
  </si>
  <si>
    <t>МБУ "Благоустройство города" (дорожное хозяйство)</t>
  </si>
  <si>
    <t>Территориальные отделы (содержание дорог)</t>
  </si>
  <si>
    <t>Дошкольное образование</t>
  </si>
  <si>
    <t xml:space="preserve">Проведение мероприятий в области спорта </t>
  </si>
  <si>
    <t>Субсидии футбольному клубу</t>
  </si>
  <si>
    <t>Проценты по жилью</t>
  </si>
  <si>
    <t>Проценты по Молодой семье</t>
  </si>
  <si>
    <t>0314</t>
  </si>
  <si>
    <t>0106</t>
  </si>
  <si>
    <t>Непрограммные расходы</t>
  </si>
  <si>
    <t>раздел   подраздел</t>
  </si>
  <si>
    <t>Фонд административно-территориальных образований</t>
  </si>
  <si>
    <t>МБУ"Благоустройство города"</t>
  </si>
  <si>
    <t>Уплата процентов по бюджетному кредиту</t>
  </si>
  <si>
    <t>Учреждения по внешкольной работе с детьми в области культуры</t>
  </si>
  <si>
    <t>Учреждения по внешкольной работе с детьми в области спорта</t>
  </si>
  <si>
    <t>Органы местного самоуправления</t>
  </si>
  <si>
    <t>Учреждения культуры</t>
  </si>
  <si>
    <t>Централизованная бухгалтерия</t>
  </si>
  <si>
    <t>подпрограмма "Каникулы" на 2015-2017 годы" в области спорта</t>
  </si>
  <si>
    <t>подпрограмма "Каникулы" на 2015-2017 годы" в области образования</t>
  </si>
  <si>
    <t>Дворовая практика</t>
  </si>
  <si>
    <t>0103</t>
  </si>
  <si>
    <t>Совет депутатов</t>
  </si>
  <si>
    <t>КУМИ</t>
  </si>
  <si>
    <t>Мероприятия по оформлению и раграничению муниципальной собственности</t>
  </si>
  <si>
    <t>Кадастровые работы</t>
  </si>
  <si>
    <t>Финансовое управление</t>
  </si>
  <si>
    <t>Глава администрации</t>
  </si>
  <si>
    <t>МФЦ</t>
  </si>
  <si>
    <t>Мероприятия по пожарной безопасности</t>
  </si>
  <si>
    <t>ДНД</t>
  </si>
  <si>
    <t>МКУ "Муниципальная пожарная охрана"</t>
  </si>
  <si>
    <t>Расходы в области ветеринарии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</t>
  </si>
  <si>
    <t>МКУ "Семеновское охотничье-рыболовное хозяйство"</t>
  </si>
  <si>
    <t>МКУ "Семёновстройсервис"</t>
  </si>
  <si>
    <t>Кап.вложения</t>
  </si>
  <si>
    <t>На мероприятия в области                   жилищного хозяйства</t>
  </si>
  <si>
    <t>Прочие мероприятия по благоустройству МБУ "Благоустройство города"</t>
  </si>
  <si>
    <t>Прочие мероприятия по благоустройству по тер.отделам</t>
  </si>
  <si>
    <t>Строительство д/сада ст.Тарасиха</t>
  </si>
  <si>
    <t>Отдел по спорту и молодежной политике</t>
  </si>
  <si>
    <t>Дотации на выравнивание бюджетной обеспеченности муниципальных районов (городских округов) Нижегородской области</t>
  </si>
  <si>
    <t>Допустимый дефицит на 2015 год</t>
  </si>
  <si>
    <t>1001</t>
  </si>
  <si>
    <t xml:space="preserve">  </t>
  </si>
  <si>
    <t>Централизованная бухгалтерия, ИДЦ</t>
  </si>
  <si>
    <t>Учреждения по внешкольной работе с детьми в области образования</t>
  </si>
  <si>
    <t>Муниципальная программа по орган.отд.,озд.и занятости детей и молодежи Семеновского района "Каникулы" на 2015 - 2017г.г."</t>
  </si>
  <si>
    <t>Субсидии БПК</t>
  </si>
  <si>
    <t>Внешкольная работа</t>
  </si>
  <si>
    <t xml:space="preserve">Общее образование </t>
  </si>
  <si>
    <t>Сервисный центр</t>
  </si>
  <si>
    <t>лагерь "Колос"</t>
  </si>
  <si>
    <t xml:space="preserve">Обеспечение малоимущих граждан социальной выплатой при газификации домовладений                        </t>
  </si>
  <si>
    <t>капитал. расходы</t>
  </si>
  <si>
    <t>ком. расходы</t>
  </si>
  <si>
    <t>Субвенции на исполнение полномочий по финансовому обеспечению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</si>
  <si>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 осуществление полномочий по созданию и организации деятельности муниципальных комиссий по делам несовершеннолетних и защите их прав</t>
  </si>
  <si>
    <t>в т.ч. передаваемые полномочия</t>
  </si>
  <si>
    <t>муниципальные  прграммы</t>
  </si>
  <si>
    <t xml:space="preserve">непрограммные расходы </t>
  </si>
  <si>
    <t>Социальная политика</t>
  </si>
  <si>
    <r>
      <t xml:space="preserve">Дефицит </t>
    </r>
    <r>
      <rPr>
        <b/>
        <sz val="12"/>
        <rFont val="Times New Roman"/>
        <family val="1"/>
      </rPr>
      <t>(профицит)</t>
    </r>
  </si>
  <si>
    <t>Допустимый дефицит</t>
  </si>
  <si>
    <t>Строительство лицея</t>
  </si>
  <si>
    <t>Мероприятия по профилактике терроризма и экстремизма</t>
  </si>
  <si>
    <t>Мероприятия в области спорта</t>
  </si>
  <si>
    <t>Интернат</t>
  </si>
  <si>
    <t xml:space="preserve">Доля городского округа по программе переселения гражан </t>
  </si>
  <si>
    <t>Расходы на реализацию мероприятий антинаркотической направленности</t>
  </si>
  <si>
    <t>Реализация мероприятий, направленных на обеспечение общественного порядка и противодействия преступности в Нижегородской области</t>
  </si>
  <si>
    <t>Расходы на организацию и проведение мероприятий, направленных на поддержку семей с несовершеннолетними детьми и профилактику семейного неблагополучия, а также мероприятий, направленных на пропаганду семейного образа жизни</t>
  </si>
  <si>
    <t>Реализация мер по пощрению и соц.поддержке рук. и пед.работников, а также нераб.ветеранов пед.труда</t>
  </si>
  <si>
    <t>Дотации на поддержку мер по обеспечению сбалансированности бюджетов муниципальных районов (городских округов) Нижегородской области</t>
  </si>
  <si>
    <t>Капитальный ремонт общего имущества в многоквартирных домах</t>
  </si>
  <si>
    <t>другие расходы</t>
  </si>
  <si>
    <t>Содержание детских площадок по тер.отделам</t>
  </si>
  <si>
    <t>Содержание детских площадок                           МБУ "Благоустройство города"</t>
  </si>
  <si>
    <t>Органы местного самоуправления по 0100</t>
  </si>
  <si>
    <t>Мероприятия                                                                   по поддержке сельского хозяйства</t>
  </si>
  <si>
    <t>Кап.вложения (строительство газопроводов)</t>
  </si>
  <si>
    <t>в том числе долевое участие в гос.программам</t>
  </si>
  <si>
    <t>Проценты по льготному кредитованию, в том числе</t>
  </si>
  <si>
    <t>Выплаты для обеспечения жильем молодой семье</t>
  </si>
  <si>
    <t>Льготы почетным гражданам (возмещение оплаты ком.услуг)</t>
  </si>
  <si>
    <t>Расходы по муниципальным программам</t>
  </si>
  <si>
    <t>Ежемесячные выплаты к пенсии муниципальных служащих</t>
  </si>
  <si>
    <t>Раздел  подраздел</t>
  </si>
  <si>
    <t>субсидии          за счет средств фед.бюджета</t>
  </si>
  <si>
    <t>субсидии            за счет средств обл.бюжета</t>
  </si>
  <si>
    <t>ком.расходы</t>
  </si>
  <si>
    <t>другие расходы за счет средств фед.бюджета</t>
  </si>
  <si>
    <t>МБУ "ФОК г.Семенов"</t>
  </si>
  <si>
    <t>Субвенции на реализацию экономически значимой программы "Развитие мясного скотоводства в Нижегородской области на 2015-2017 годы" за счет средств областного бюджета</t>
  </si>
  <si>
    <t>Субвенции на возмещение части процентной ставки по инвестиционным кредитам (займам) на строительство и реконструкцию объектов для молочного скотоводства за счет средств областного бюджета</t>
  </si>
  <si>
    <t xml:space="preserve">Субвенции на предоставление субсидий на 1 килограмм реализованного и (или) отгруженного на собственную переработку молока </t>
  </si>
  <si>
    <t xml:space="preserve">Субвенции на оказание несвязанной поддержки сельскохозяйственным товаропроизводителям в области растениеводства </t>
  </si>
  <si>
    <t>Субвенции на осуществление полномочий по поддержкесельскохозяйственного производства</t>
  </si>
  <si>
    <t>Субвенции на возмещение части затрат на приобретение элитных семян</t>
  </si>
  <si>
    <t>Субвенции на реализацию переданных исполнительно-распорядительным органам муниципальных образований Нижегородской области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</si>
  <si>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 xml:space="preserve">Субвенции на поддержку племенного животноводства </t>
  </si>
  <si>
    <t>Субвенции на возмещение части процентной ставки по долгосрочным, среднесрочным и краткосрочным кредитам, взятым малыми формами хозяйствования</t>
  </si>
  <si>
    <t xml:space="preserve">Субвенции на стабилизацию и увеличение поголовья крупного рогатого скота </t>
  </si>
  <si>
    <t>Субвенции на возмещение части затрат на приобретение зерноуборочных и кормоуборочных комбайнов</t>
  </si>
  <si>
    <t>Субвенции на исполнение полномочий в сфере общего образования в муниципальных дошкольных образовательных организациях</t>
  </si>
  <si>
    <t>Субвенции на осуществление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</t>
  </si>
  <si>
    <t>Субвенции на исполнение полномочий в сфере общего образования в муниципальных общеобразовательных организациях</t>
  </si>
  <si>
    <t>Субвенции на осуществление выплат на возмещение части расходов по приобретению путевок в детские санатории, санаторно-оздоровительные центры (лагеря) круглогодичного действия и иные организации, осуществляющие санаторно-курортное лечение детей в соответствии с имеющейся лицензией, иные организации, осуществляющие санаторно-курортную помощь детям в соответствии с имеющейся лицензией, расположенные на территории Российской Федерации</t>
  </si>
  <si>
    <t>Субвенции на осуществление полномочий по организации и осуществлению деятельности по опеке и попечительству в отношении несовершеннолетних граждан</t>
  </si>
  <si>
    <t>Субвенции на осуществление полномочий по организационно-техническому и информационно-методическому сопровождению аттестации педагогических работников муниципальных и частных организаций, осуществляющих образовательную деятельность, с целью установления соответствия уровня квалификации требованиям, предъявляемым к первой квалификационной категории</t>
  </si>
  <si>
    <t>Прогноз бюджета городского округа Семеновский на 2016 год по собственным и передаваемым полномочиям</t>
  </si>
  <si>
    <t xml:space="preserve">                                                                                                  ПРОГНОЗ  БЮДЖЕТА  ГОРОДСКОГО ОКРУГА СЕМЕНОВСКИЙ НА 2016 ГОД                                                                               </t>
  </si>
  <si>
    <t>ПРОГНОЗ  БЮДЖЕТА ГОРОДСКОГО ОКРУГА СЕМЕНОВСКИЙ НА 2016 ГОД</t>
  </si>
  <si>
    <t>ПО ПЕРЕДАННЫМ ПОЛНОМОЧИЯМ - ЦЕЛЕВЫЕ СУБВЕНЦИИ И СУБСИДИИ</t>
  </si>
  <si>
    <t>2015 год</t>
  </si>
  <si>
    <t>перв.дох.</t>
  </si>
  <si>
    <t>перв деф.</t>
  </si>
  <si>
    <t>нарастили</t>
  </si>
  <si>
    <t>Субсидии на оказание частичной финансовой поддержки СМИ</t>
  </si>
  <si>
    <t xml:space="preserve">Субвенции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</t>
  </si>
  <si>
    <t>Субвенции на проведение ремонта 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либо жилых помещений государственного жилищного фонда, право пользования которыми за ними сохранено, в целях обеспечения надлежащего санитарного и технического состояния этих жилых помещений</t>
  </si>
  <si>
    <t xml:space="preserve"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</si>
  <si>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организациях, частных образовательных организациях, реализующих образовательную программу дошкольного образования, в том числе обеспечение организации выплаты компенсации части родительской платы</t>
  </si>
  <si>
    <t>Оплата труда</t>
  </si>
  <si>
    <t>Начисления на оплату труда</t>
  </si>
  <si>
    <t>Другие расходы</t>
  </si>
  <si>
    <t>Субсидии          за счет средств федеральн. бюджета</t>
  </si>
  <si>
    <t>Субсидии            за счет средств областного бюджета</t>
  </si>
  <si>
    <t>Капитальные расходы</t>
  </si>
  <si>
    <t>Другие расходы             за счет средств федеральн. бюджета</t>
  </si>
  <si>
    <t>Начисле    ния на оплату труда</t>
  </si>
  <si>
    <t>Общегосударствен     ные вопросы</t>
  </si>
  <si>
    <t>ИТОГО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</si>
</sst>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[$-FC19]d\ mmmm\ yyyy\ &quot;г.&quot;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65">
    <font>
      <sz val="10"/>
      <name val="Arial"/>
      <family val="0"/>
    </font>
    <font>
      <sz val="10"/>
      <color indexed="10"/>
      <name val="Arial"/>
      <family val="2"/>
    </font>
    <font>
      <sz val="1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5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1" fillId="0" borderId="10" xfId="0" applyFont="1" applyBorder="1" applyAlignment="1">
      <alignment/>
    </xf>
    <xf numFmtId="49" fontId="0" fillId="0" borderId="0" xfId="0" applyNumberFormat="1" applyAlignment="1">
      <alignment/>
    </xf>
    <xf numFmtId="186" fontId="58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86" fontId="6" fillId="0" borderId="10" xfId="0" applyNumberFormat="1" applyFont="1" applyBorder="1" applyAlignment="1">
      <alignment horizontal="center"/>
    </xf>
    <xf numFmtId="186" fontId="7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86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59" fillId="0" borderId="10" xfId="0" applyFont="1" applyBorder="1" applyAlignment="1">
      <alignment horizontal="center" wrapText="1"/>
    </xf>
    <xf numFmtId="49" fontId="59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186" fontId="58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49" fontId="12" fillId="0" borderId="10" xfId="0" applyNumberFormat="1" applyFont="1" applyBorder="1" applyAlignment="1">
      <alignment horizontal="center"/>
    </xf>
    <xf numFmtId="186" fontId="12" fillId="0" borderId="10" xfId="0" applyNumberFormat="1" applyFont="1" applyBorder="1" applyAlignment="1">
      <alignment/>
    </xf>
    <xf numFmtId="186" fontId="10" fillId="0" borderId="10" xfId="0" applyNumberFormat="1" applyFont="1" applyBorder="1" applyAlignment="1">
      <alignment/>
    </xf>
    <xf numFmtId="186" fontId="10" fillId="0" borderId="11" xfId="0" applyNumberFormat="1" applyFont="1" applyBorder="1" applyAlignment="1">
      <alignment/>
    </xf>
    <xf numFmtId="186" fontId="11" fillId="0" borderId="12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186" fontId="11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center"/>
    </xf>
    <xf numFmtId="186" fontId="13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186" fontId="12" fillId="0" borderId="11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186" fontId="13" fillId="0" borderId="11" xfId="0" applyNumberFormat="1" applyFont="1" applyBorder="1" applyAlignment="1">
      <alignment/>
    </xf>
    <xf numFmtId="186" fontId="10" fillId="0" borderId="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186" fontId="60" fillId="0" borderId="10" xfId="0" applyNumberFormat="1" applyFont="1" applyBorder="1" applyAlignment="1">
      <alignment/>
    </xf>
    <xf numFmtId="186" fontId="61" fillId="0" borderId="0" xfId="0" applyNumberFormat="1" applyFont="1" applyBorder="1" applyAlignment="1">
      <alignment/>
    </xf>
    <xf numFmtId="186" fontId="61" fillId="0" borderId="10" xfId="0" applyNumberFormat="1" applyFont="1" applyBorder="1" applyAlignment="1">
      <alignment/>
    </xf>
    <xf numFmtId="186" fontId="10" fillId="0" borderId="0" xfId="0" applyNumberFormat="1" applyFont="1" applyAlignment="1">
      <alignment/>
    </xf>
    <xf numFmtId="49" fontId="10" fillId="0" borderId="13" xfId="0" applyNumberFormat="1" applyFont="1" applyBorder="1" applyAlignment="1">
      <alignment/>
    </xf>
    <xf numFmtId="186" fontId="10" fillId="0" borderId="13" xfId="0" applyNumberFormat="1" applyFont="1" applyBorder="1" applyAlignment="1">
      <alignment/>
    </xf>
    <xf numFmtId="186" fontId="12" fillId="0" borderId="13" xfId="0" applyNumberFormat="1" applyFont="1" applyBorder="1" applyAlignment="1">
      <alignment/>
    </xf>
    <xf numFmtId="0" fontId="15" fillId="0" borderId="10" xfId="0" applyFont="1" applyBorder="1" applyAlignment="1">
      <alignment/>
    </xf>
    <xf numFmtId="186" fontId="11" fillId="0" borderId="13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wrapText="1"/>
    </xf>
    <xf numFmtId="4" fontId="12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60" fillId="0" borderId="10" xfId="0" applyNumberFormat="1" applyFont="1" applyBorder="1" applyAlignment="1">
      <alignment horizontal="center"/>
    </xf>
    <xf numFmtId="49" fontId="60" fillId="0" borderId="10" xfId="0" applyNumberFormat="1" applyFont="1" applyBorder="1" applyAlignment="1">
      <alignment horizontal="center" wrapText="1"/>
    </xf>
    <xf numFmtId="0" fontId="60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horizontal="center" wrapText="1"/>
    </xf>
    <xf numFmtId="4" fontId="5" fillId="0" borderId="0" xfId="0" applyNumberFormat="1" applyFont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186" fontId="5" fillId="0" borderId="10" xfId="0" applyNumberFormat="1" applyFont="1" applyBorder="1" applyAlignment="1">
      <alignment/>
    </xf>
    <xf numFmtId="186" fontId="6" fillId="34" borderId="10" xfId="0" applyNumberFormat="1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 vertical="center" wrapText="1"/>
    </xf>
    <xf numFmtId="4" fontId="12" fillId="35" borderId="10" xfId="0" applyNumberFormat="1" applyFont="1" applyFill="1" applyBorder="1" applyAlignment="1">
      <alignment horizontal="center"/>
    </xf>
    <xf numFmtId="4" fontId="10" fillId="35" borderId="10" xfId="0" applyNumberFormat="1" applyFont="1" applyFill="1" applyBorder="1" applyAlignment="1">
      <alignment horizontal="center"/>
    </xf>
    <xf numFmtId="4" fontId="60" fillId="35" borderId="10" xfId="0" applyNumberFormat="1" applyFont="1" applyFill="1" applyBorder="1" applyAlignment="1">
      <alignment horizontal="center"/>
    </xf>
    <xf numFmtId="186" fontId="60" fillId="35" borderId="10" xfId="0" applyNumberFormat="1" applyFont="1" applyFill="1" applyBorder="1" applyAlignment="1">
      <alignment horizontal="center" wrapText="1"/>
    </xf>
    <xf numFmtId="186" fontId="10" fillId="35" borderId="10" xfId="0" applyNumberFormat="1" applyFont="1" applyFill="1" applyBorder="1" applyAlignment="1">
      <alignment horizontal="center" wrapText="1"/>
    </xf>
    <xf numFmtId="186" fontId="60" fillId="34" borderId="10" xfId="0" applyNumberFormat="1" applyFont="1" applyFill="1" applyBorder="1" applyAlignment="1">
      <alignment horizontal="center" wrapText="1"/>
    </xf>
    <xf numFmtId="186" fontId="10" fillId="0" borderId="10" xfId="0" applyNumberFormat="1" applyFont="1" applyBorder="1" applyAlignment="1">
      <alignment horizontal="center"/>
    </xf>
    <xf numFmtId="4" fontId="12" fillId="34" borderId="10" xfId="0" applyNumberFormat="1" applyFont="1" applyFill="1" applyBorder="1" applyAlignment="1">
      <alignment horizontal="center"/>
    </xf>
    <xf numFmtId="4" fontId="60" fillId="34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186" fontId="7" fillId="34" borderId="10" xfId="0" applyNumberFormat="1" applyFont="1" applyFill="1" applyBorder="1" applyAlignment="1">
      <alignment horizontal="center"/>
    </xf>
    <xf numFmtId="186" fontId="5" fillId="34" borderId="10" xfId="0" applyNumberFormat="1" applyFont="1" applyFill="1" applyBorder="1" applyAlignment="1">
      <alignment horizontal="center"/>
    </xf>
    <xf numFmtId="186" fontId="8" fillId="34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186" fontId="59" fillId="34" borderId="10" xfId="0" applyNumberFormat="1" applyFont="1" applyFill="1" applyBorder="1" applyAlignment="1">
      <alignment horizontal="center"/>
    </xf>
    <xf numFmtId="4" fontId="59" fillId="34" borderId="10" xfId="0" applyNumberFormat="1" applyFont="1" applyFill="1" applyBorder="1" applyAlignment="1">
      <alignment horizontal="center"/>
    </xf>
    <xf numFmtId="186" fontId="58" fillId="34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186" fontId="62" fillId="34" borderId="10" xfId="0" applyNumberFormat="1" applyFont="1" applyFill="1" applyBorder="1" applyAlignment="1">
      <alignment horizontal="center"/>
    </xf>
    <xf numFmtId="186" fontId="5" fillId="34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4" fontId="10" fillId="34" borderId="10" xfId="0" applyNumberFormat="1" applyFont="1" applyFill="1" applyBorder="1" applyAlignment="1">
      <alignment horizontal="center"/>
    </xf>
    <xf numFmtId="186" fontId="63" fillId="0" borderId="10" xfId="0" applyNumberFormat="1" applyFont="1" applyBorder="1" applyAlignment="1">
      <alignment/>
    </xf>
    <xf numFmtId="186" fontId="64" fillId="0" borderId="10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0" fontId="17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wrapText="1" shrinkToFit="1"/>
    </xf>
    <xf numFmtId="0" fontId="18" fillId="0" borderId="10" xfId="0" applyFont="1" applyBorder="1" applyAlignment="1">
      <alignment wrapText="1"/>
    </xf>
    <xf numFmtId="0" fontId="58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60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6"/>
  <sheetViews>
    <sheetView tabSelected="1" zoomScalePageLayoutView="0" workbookViewId="0" topLeftCell="A22">
      <selection activeCell="A18" sqref="A18"/>
    </sheetView>
  </sheetViews>
  <sheetFormatPr defaultColWidth="9.140625" defaultRowHeight="12.75"/>
  <cols>
    <col min="1" max="1" width="17.28125" style="0" customWidth="1"/>
    <col min="2" max="2" width="10.421875" style="0" customWidth="1"/>
    <col min="3" max="3" width="9.8515625" style="0" customWidth="1"/>
    <col min="4" max="5" width="10.00390625" style="0" customWidth="1"/>
    <col min="6" max="6" width="10.140625" style="0" customWidth="1"/>
    <col min="7" max="7" width="9.421875" style="0" customWidth="1"/>
    <col min="8" max="8" width="8.7109375" style="0" customWidth="1"/>
    <col min="9" max="9" width="8.8515625" style="0" customWidth="1"/>
    <col min="10" max="10" width="8.421875" style="0" customWidth="1"/>
    <col min="11" max="11" width="10.7109375" style="0" customWidth="1"/>
    <col min="12" max="12" width="10.00390625" style="0" customWidth="1"/>
    <col min="13" max="13" width="11.00390625" style="0" customWidth="1"/>
    <col min="14" max="14" width="10.7109375" style="0" customWidth="1"/>
    <col min="15" max="15" width="8.7109375" style="0" customWidth="1"/>
    <col min="16" max="16" width="9.28125" style="0" customWidth="1"/>
    <col min="17" max="17" width="8.140625" style="0" customWidth="1"/>
    <col min="18" max="18" width="9.28125" style="0" customWidth="1"/>
    <col min="19" max="19" width="8.8515625" style="0" customWidth="1"/>
    <col min="20" max="20" width="7.8515625" style="0" customWidth="1"/>
    <col min="21" max="21" width="12.140625" style="0" customWidth="1"/>
    <col min="22" max="22" width="0.13671875" style="0" customWidth="1"/>
    <col min="23" max="24" width="7.8515625" style="0" hidden="1" customWidth="1"/>
    <col min="25" max="25" width="7.00390625" style="0" hidden="1" customWidth="1"/>
    <col min="26" max="27" width="8.140625" style="0" hidden="1" customWidth="1"/>
    <col min="28" max="28" width="10.28125" style="0" customWidth="1"/>
  </cols>
  <sheetData>
    <row r="2" spans="1:28" ht="24" customHeight="1">
      <c r="A2" s="113" t="s">
        <v>199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</row>
    <row r="3" spans="1:28" ht="24.75" customHeight="1">
      <c r="A3" s="115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</row>
    <row r="4" spans="1:28" ht="15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</row>
    <row r="5" spans="1:28" ht="110.25">
      <c r="A5" s="29"/>
      <c r="B5" s="30" t="s">
        <v>41</v>
      </c>
      <c r="C5" s="30" t="s">
        <v>9</v>
      </c>
      <c r="D5" s="30" t="s">
        <v>10</v>
      </c>
      <c r="E5" s="30" t="s">
        <v>11</v>
      </c>
      <c r="F5" s="30" t="s">
        <v>164</v>
      </c>
      <c r="G5" s="30" t="s">
        <v>12</v>
      </c>
      <c r="H5" s="7" t="s">
        <v>170</v>
      </c>
      <c r="I5" s="7" t="s">
        <v>20</v>
      </c>
      <c r="J5" s="30" t="s">
        <v>81</v>
      </c>
      <c r="K5" s="58" t="s">
        <v>177</v>
      </c>
      <c r="L5" s="58" t="s">
        <v>178</v>
      </c>
      <c r="M5" s="30" t="s">
        <v>148</v>
      </c>
      <c r="N5" s="30" t="s">
        <v>149</v>
      </c>
      <c r="O5" s="30" t="s">
        <v>9</v>
      </c>
      <c r="P5" s="30" t="s">
        <v>10</v>
      </c>
      <c r="Q5" s="30" t="s">
        <v>179</v>
      </c>
      <c r="R5" s="30" t="s">
        <v>164</v>
      </c>
      <c r="S5" s="30" t="s">
        <v>180</v>
      </c>
      <c r="T5" s="30" t="s">
        <v>86</v>
      </c>
      <c r="U5" s="30" t="s">
        <v>83</v>
      </c>
      <c r="V5" s="31"/>
      <c r="W5" s="31"/>
      <c r="X5" s="31"/>
      <c r="Y5" s="31"/>
      <c r="Z5" s="31"/>
      <c r="AA5" s="32"/>
      <c r="AB5" s="30" t="s">
        <v>147</v>
      </c>
    </row>
    <row r="6" spans="1:28" ht="47.25">
      <c r="A6" s="107" t="s">
        <v>0</v>
      </c>
      <c r="B6" s="33" t="s">
        <v>27</v>
      </c>
      <c r="C6" s="96">
        <f>Лист1!D4</f>
        <v>14940.2</v>
      </c>
      <c r="D6" s="96">
        <f>Лист1!E4</f>
        <v>4512.1</v>
      </c>
      <c r="E6" s="96">
        <f>Лист1!F4</f>
        <v>128.2</v>
      </c>
      <c r="F6" s="96">
        <f>Лист1!G4</f>
        <v>7334.8</v>
      </c>
      <c r="G6" s="96">
        <f>Лист1!H4</f>
        <v>0</v>
      </c>
      <c r="H6" s="96">
        <f>Лист1!I4</f>
        <v>0</v>
      </c>
      <c r="I6" s="96">
        <f>Лист1!J4</f>
        <v>1500</v>
      </c>
      <c r="J6" s="96">
        <f>Лист1!I4</f>
        <v>0</v>
      </c>
      <c r="K6" s="96"/>
      <c r="L6" s="96"/>
      <c r="M6" s="34">
        <f>Лист1!C4</f>
        <v>28415.3</v>
      </c>
      <c r="N6" s="96">
        <f>Лист1!L4+Лист3!J6</f>
        <v>64307.9</v>
      </c>
      <c r="O6" s="96">
        <f>Лист1!M4+Лист3!K6</f>
        <v>39739.7</v>
      </c>
      <c r="P6" s="96">
        <f>Лист1!N4+Лист3!L6</f>
        <v>12001.4</v>
      </c>
      <c r="Q6" s="96">
        <f>Лист1!O4</f>
        <v>4385.5</v>
      </c>
      <c r="R6" s="96">
        <f>Лист1!P4+Лист3!M6</f>
        <v>8181.3</v>
      </c>
      <c r="S6" s="96"/>
      <c r="T6" s="96">
        <f>Лист1!Q4</f>
        <v>0</v>
      </c>
      <c r="U6" s="34">
        <f>N6+M6</f>
        <v>92723.2</v>
      </c>
      <c r="V6" s="35"/>
      <c r="W6" s="35"/>
      <c r="X6" s="35"/>
      <c r="Y6" s="35"/>
      <c r="Z6" s="35"/>
      <c r="AA6" s="36"/>
      <c r="AB6" s="37">
        <f>Лист3!R6</f>
        <v>370.9</v>
      </c>
    </row>
    <row r="7" spans="1:28" ht="15.75">
      <c r="A7" s="30"/>
      <c r="B7" s="38"/>
      <c r="C7" s="96"/>
      <c r="D7" s="96"/>
      <c r="E7" s="96"/>
      <c r="F7" s="96"/>
      <c r="G7" s="96"/>
      <c r="H7" s="96"/>
      <c r="I7" s="96"/>
      <c r="J7" s="96"/>
      <c r="K7" s="96"/>
      <c r="L7" s="96"/>
      <c r="M7" s="35"/>
      <c r="N7" s="96"/>
      <c r="O7" s="96"/>
      <c r="P7" s="96"/>
      <c r="Q7" s="96"/>
      <c r="R7" s="96"/>
      <c r="S7" s="96"/>
      <c r="T7" s="96"/>
      <c r="U7" s="34"/>
      <c r="V7" s="35"/>
      <c r="W7" s="35"/>
      <c r="X7" s="35"/>
      <c r="Y7" s="35"/>
      <c r="Z7" s="35"/>
      <c r="AA7" s="36"/>
      <c r="AB7" s="39"/>
    </row>
    <row r="8" spans="1:28" ht="57.75" customHeight="1">
      <c r="A8" s="107" t="s">
        <v>1</v>
      </c>
      <c r="B8" s="33" t="s">
        <v>28</v>
      </c>
      <c r="C8" s="96">
        <f>Лист1!D22</f>
        <v>5929.7</v>
      </c>
      <c r="D8" s="96">
        <f>Лист1!E22</f>
        <v>1790.8</v>
      </c>
      <c r="E8" s="96">
        <f>Лист1!F22</f>
        <v>1242</v>
      </c>
      <c r="F8" s="96">
        <f>Лист1!G22</f>
        <v>3077</v>
      </c>
      <c r="G8" s="96">
        <f>Лист1!H22</f>
        <v>0</v>
      </c>
      <c r="H8" s="96">
        <f>Лист1!I22</f>
        <v>0</v>
      </c>
      <c r="I8" s="96">
        <f>Лист1!J22</f>
        <v>0</v>
      </c>
      <c r="J8" s="96">
        <f>Лист1!K22</f>
        <v>0</v>
      </c>
      <c r="K8" s="96"/>
      <c r="L8" s="96"/>
      <c r="M8" s="34">
        <f>Лист1!C22</f>
        <v>12039.5</v>
      </c>
      <c r="N8" s="96">
        <f>Лист1!L22</f>
        <v>0</v>
      </c>
      <c r="O8" s="96"/>
      <c r="P8" s="96"/>
      <c r="Q8" s="96"/>
      <c r="R8" s="96"/>
      <c r="S8" s="96"/>
      <c r="T8" s="96"/>
      <c r="U8" s="34">
        <f aca="true" t="shared" si="0" ref="U8:U28">N8+M8</f>
        <v>12039.5</v>
      </c>
      <c r="V8" s="35"/>
      <c r="W8" s="35"/>
      <c r="X8" s="35"/>
      <c r="Y8" s="35"/>
      <c r="Z8" s="35"/>
      <c r="AA8" s="36"/>
      <c r="AB8" s="39"/>
    </row>
    <row r="9" spans="1:28" ht="15.75">
      <c r="A9" s="30"/>
      <c r="B9" s="38"/>
      <c r="C9" s="96"/>
      <c r="D9" s="96"/>
      <c r="E9" s="96"/>
      <c r="F9" s="96"/>
      <c r="G9" s="96"/>
      <c r="H9" s="96"/>
      <c r="I9" s="96"/>
      <c r="J9" s="96"/>
      <c r="K9" s="96"/>
      <c r="L9" s="96"/>
      <c r="M9" s="35"/>
      <c r="N9" s="96"/>
      <c r="O9" s="96"/>
      <c r="P9" s="96"/>
      <c r="Q9" s="96"/>
      <c r="R9" s="96"/>
      <c r="S9" s="96"/>
      <c r="T9" s="96"/>
      <c r="U9" s="34"/>
      <c r="V9" s="35"/>
      <c r="W9" s="35"/>
      <c r="X9" s="35"/>
      <c r="Y9" s="35"/>
      <c r="Z9" s="35"/>
      <c r="AA9" s="36"/>
      <c r="AB9" s="39"/>
    </row>
    <row r="10" spans="1:28" ht="45.75" customHeight="1">
      <c r="A10" s="107" t="s">
        <v>2</v>
      </c>
      <c r="B10" s="33" t="s">
        <v>29</v>
      </c>
      <c r="C10" s="96">
        <f>Лист1!D27+Лист3!D10</f>
        <v>8769.5</v>
      </c>
      <c r="D10" s="96">
        <f>Лист1!E27+Лист3!E10</f>
        <v>2648.4</v>
      </c>
      <c r="E10" s="96">
        <f>Лист1!F27</f>
        <v>520.7</v>
      </c>
      <c r="F10" s="96">
        <f>Лист1!G27+Лист3!F10</f>
        <v>18126.6</v>
      </c>
      <c r="G10" s="96">
        <f>Лист1!H27</f>
        <v>0</v>
      </c>
      <c r="H10" s="96">
        <f>Лист1!I27</f>
        <v>0</v>
      </c>
      <c r="I10" s="96">
        <f>Лист1!J27</f>
        <v>0</v>
      </c>
      <c r="J10" s="96">
        <f>Лист1!K27</f>
        <v>2000</v>
      </c>
      <c r="K10" s="96">
        <f>Лист3!G10</f>
        <v>6405.7</v>
      </c>
      <c r="L10" s="96">
        <f>Лист3!H10</f>
        <v>6782.9</v>
      </c>
      <c r="M10" s="34">
        <f>Лист1!C27+Лист3!C10</f>
        <v>45253.8</v>
      </c>
      <c r="N10" s="96">
        <f>Лист1!L27</f>
        <v>0</v>
      </c>
      <c r="O10" s="96"/>
      <c r="P10" s="96"/>
      <c r="Q10" s="96"/>
      <c r="R10" s="96"/>
      <c r="S10" s="96"/>
      <c r="T10" s="96"/>
      <c r="U10" s="34">
        <f t="shared" si="0"/>
        <v>45253.8</v>
      </c>
      <c r="V10" s="35"/>
      <c r="W10" s="35"/>
      <c r="X10" s="35"/>
      <c r="Y10" s="35"/>
      <c r="Z10" s="35"/>
      <c r="AA10" s="36"/>
      <c r="AB10" s="39">
        <f>Лист3!R10</f>
        <v>16500</v>
      </c>
    </row>
    <row r="11" spans="1:28" ht="15.75">
      <c r="A11" s="108"/>
      <c r="B11" s="40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35"/>
      <c r="N11" s="96"/>
      <c r="O11" s="96"/>
      <c r="P11" s="96"/>
      <c r="Q11" s="96"/>
      <c r="R11" s="96"/>
      <c r="S11" s="96"/>
      <c r="T11" s="96"/>
      <c r="U11" s="34"/>
      <c r="V11" s="35"/>
      <c r="W11" s="35"/>
      <c r="X11" s="35"/>
      <c r="Y11" s="35"/>
      <c r="Z11" s="35"/>
      <c r="AA11" s="36"/>
      <c r="AB11" s="39"/>
    </row>
    <row r="12" spans="1:28" ht="56.25" customHeight="1">
      <c r="A12" s="107" t="s">
        <v>6</v>
      </c>
      <c r="B12" s="33" t="s">
        <v>32</v>
      </c>
      <c r="C12" s="96">
        <f>Лист1!D36</f>
        <v>8773.8</v>
      </c>
      <c r="D12" s="96">
        <f>Лист1!E36</f>
        <v>2649.7</v>
      </c>
      <c r="E12" s="96">
        <f>Лист1!F36</f>
        <v>20388</v>
      </c>
      <c r="F12" s="96">
        <f>Лист1!G36</f>
        <v>10468.9</v>
      </c>
      <c r="G12" s="96">
        <f>Лист1!H36</f>
        <v>0</v>
      </c>
      <c r="H12" s="96">
        <f>Лист1!I36</f>
        <v>0</v>
      </c>
      <c r="I12" s="96">
        <f>Лист1!J36</f>
        <v>0</v>
      </c>
      <c r="J12" s="96">
        <f>Лист1!K36</f>
        <v>0</v>
      </c>
      <c r="K12" s="96"/>
      <c r="L12" s="96"/>
      <c r="M12" s="34">
        <f>Лист1!C36</f>
        <v>42280.4</v>
      </c>
      <c r="N12" s="96">
        <f>Лист1!L36</f>
        <v>3134</v>
      </c>
      <c r="O12" s="96"/>
      <c r="P12" s="96"/>
      <c r="Q12" s="96"/>
      <c r="R12" s="96"/>
      <c r="S12" s="96"/>
      <c r="T12" s="96">
        <f>Лист1!Q36</f>
        <v>3134</v>
      </c>
      <c r="U12" s="34">
        <f t="shared" si="0"/>
        <v>45414.4</v>
      </c>
      <c r="V12" s="35"/>
      <c r="W12" s="35"/>
      <c r="X12" s="35"/>
      <c r="Y12" s="35"/>
      <c r="Z12" s="35"/>
      <c r="AA12" s="36"/>
      <c r="AB12" s="39"/>
    </row>
    <row r="13" spans="1:28" ht="15.75">
      <c r="A13" s="30"/>
      <c r="B13" s="38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35"/>
      <c r="N13" s="96"/>
      <c r="O13" s="96"/>
      <c r="P13" s="96"/>
      <c r="Q13" s="96"/>
      <c r="R13" s="96"/>
      <c r="S13" s="96"/>
      <c r="T13" s="96"/>
      <c r="U13" s="34"/>
      <c r="V13" s="35"/>
      <c r="W13" s="35"/>
      <c r="X13" s="35"/>
      <c r="Y13" s="35"/>
      <c r="Z13" s="35"/>
      <c r="AA13" s="36"/>
      <c r="AB13" s="39"/>
    </row>
    <row r="14" spans="1:28" ht="60" customHeight="1">
      <c r="A14" s="107" t="s">
        <v>3</v>
      </c>
      <c r="B14" s="33" t="s">
        <v>33</v>
      </c>
      <c r="C14" s="96">
        <f>Лист1!D49</f>
        <v>0</v>
      </c>
      <c r="D14" s="96">
        <f>Лист1!E49</f>
        <v>0</v>
      </c>
      <c r="E14" s="96">
        <f>Лист1!F49</f>
        <v>0</v>
      </c>
      <c r="F14" s="96">
        <f>Лист1!G49</f>
        <v>0</v>
      </c>
      <c r="G14" s="96">
        <f>Лист1!H49</f>
        <v>0</v>
      </c>
      <c r="H14" s="96">
        <f>Лист1!I49</f>
        <v>0</v>
      </c>
      <c r="I14" s="96">
        <f>Лист1!J49</f>
        <v>0</v>
      </c>
      <c r="J14" s="96">
        <f>Лист1!K49</f>
        <v>0</v>
      </c>
      <c r="K14" s="96"/>
      <c r="L14" s="96"/>
      <c r="M14" s="34">
        <f>Лист1!C49</f>
        <v>0</v>
      </c>
      <c r="N14" s="96">
        <f>Лист1!L49</f>
        <v>712.6</v>
      </c>
      <c r="O14" s="96">
        <f>Лист1!M50</f>
        <v>379.5</v>
      </c>
      <c r="P14" s="96">
        <f>Лист1!N50</f>
        <v>114.6</v>
      </c>
      <c r="Q14" s="96">
        <f>Лист1!O49</f>
        <v>17.3</v>
      </c>
      <c r="R14" s="96">
        <f>Лист1!P49</f>
        <v>201.2</v>
      </c>
      <c r="S14" s="96"/>
      <c r="T14" s="96"/>
      <c r="U14" s="34">
        <f t="shared" si="0"/>
        <v>712.6</v>
      </c>
      <c r="V14" s="35"/>
      <c r="W14" s="35"/>
      <c r="X14" s="35"/>
      <c r="Y14" s="35"/>
      <c r="Z14" s="35"/>
      <c r="AA14" s="36"/>
      <c r="AB14" s="39"/>
    </row>
    <row r="15" spans="1:28" ht="15.75">
      <c r="A15" s="30"/>
      <c r="B15" s="38"/>
      <c r="C15" s="96"/>
      <c r="D15" s="96"/>
      <c r="E15" s="96"/>
      <c r="F15" s="97"/>
      <c r="G15" s="96"/>
      <c r="H15" s="96"/>
      <c r="I15" s="96"/>
      <c r="J15" s="96"/>
      <c r="K15" s="96"/>
      <c r="L15" s="96"/>
      <c r="M15" s="35"/>
      <c r="N15" s="96"/>
      <c r="O15" s="96"/>
      <c r="P15" s="96"/>
      <c r="Q15" s="96"/>
      <c r="R15" s="96"/>
      <c r="S15" s="96"/>
      <c r="T15" s="96"/>
      <c r="U15" s="34"/>
      <c r="V15" s="35"/>
      <c r="W15" s="35"/>
      <c r="X15" s="35"/>
      <c r="Y15" s="35"/>
      <c r="Z15" s="35"/>
      <c r="AA15" s="36"/>
      <c r="AB15" s="39"/>
    </row>
    <row r="16" spans="1:28" ht="15.75">
      <c r="A16" s="107" t="s">
        <v>4</v>
      </c>
      <c r="B16" s="33" t="s">
        <v>34</v>
      </c>
      <c r="C16" s="96">
        <f>Лист1!D52+Лист3!D23</f>
        <v>359211.5</v>
      </c>
      <c r="D16" s="96">
        <f>Лист1!E52+Лист3!E23</f>
        <v>108482</v>
      </c>
      <c r="E16" s="96">
        <f>Лист1!F52</f>
        <v>79610.6</v>
      </c>
      <c r="F16" s="96">
        <f>Лист1!G52+Лист3!F23</f>
        <v>104768.4</v>
      </c>
      <c r="G16" s="96">
        <f>Лист1!H52+Лист3!I23</f>
        <v>30711.5</v>
      </c>
      <c r="H16" s="96">
        <f>Лист1!I52</f>
        <v>30711.5</v>
      </c>
      <c r="I16" s="96">
        <f>Лист1!J52</f>
        <v>0</v>
      </c>
      <c r="J16" s="96">
        <f>Лист1!K52</f>
        <v>2061.7</v>
      </c>
      <c r="K16" s="96"/>
      <c r="L16" s="96">
        <f>Лист3!H23</f>
        <v>8147.3</v>
      </c>
      <c r="M16" s="34">
        <f>Лист1!C52+Лист3!R23</f>
        <v>692993</v>
      </c>
      <c r="N16" s="96">
        <f>Лист1!L52</f>
        <v>0</v>
      </c>
      <c r="O16" s="96"/>
      <c r="P16" s="96"/>
      <c r="Q16" s="96"/>
      <c r="R16" s="96"/>
      <c r="S16" s="96"/>
      <c r="T16" s="96"/>
      <c r="U16" s="34">
        <f t="shared" si="0"/>
        <v>692993</v>
      </c>
      <c r="V16" s="35"/>
      <c r="W16" s="35"/>
      <c r="X16" s="35"/>
      <c r="Y16" s="35"/>
      <c r="Z16" s="35"/>
      <c r="AA16" s="36"/>
      <c r="AB16" s="39">
        <f>Лист3!R23</f>
        <v>421476.4</v>
      </c>
    </row>
    <row r="17" spans="1:28" ht="15.75">
      <c r="A17" s="30"/>
      <c r="B17" s="38"/>
      <c r="C17" s="96"/>
      <c r="D17" s="96"/>
      <c r="E17" s="96"/>
      <c r="F17" s="97"/>
      <c r="G17" s="96"/>
      <c r="H17" s="96"/>
      <c r="I17" s="96"/>
      <c r="J17" s="96"/>
      <c r="K17" s="96"/>
      <c r="L17" s="96"/>
      <c r="M17" s="35"/>
      <c r="N17" s="96"/>
      <c r="O17" s="96"/>
      <c r="P17" s="96"/>
      <c r="Q17" s="96"/>
      <c r="R17" s="96"/>
      <c r="S17" s="96"/>
      <c r="T17" s="96"/>
      <c r="U17" s="34"/>
      <c r="V17" s="35"/>
      <c r="W17" s="35"/>
      <c r="X17" s="35"/>
      <c r="Y17" s="35"/>
      <c r="Z17" s="35"/>
      <c r="AA17" s="36"/>
      <c r="AB17" s="39"/>
    </row>
    <row r="18" spans="1:28" ht="60" customHeight="1">
      <c r="A18" s="107" t="s">
        <v>24</v>
      </c>
      <c r="B18" s="33" t="s">
        <v>35</v>
      </c>
      <c r="C18" s="96">
        <f>Лист1!D74</f>
        <v>53127.6</v>
      </c>
      <c r="D18" s="96">
        <f>Лист1!E74</f>
        <v>16044.5</v>
      </c>
      <c r="E18" s="96">
        <f>Лист1!F74</f>
        <v>12972.6</v>
      </c>
      <c r="F18" s="96">
        <f>Лист1!G74</f>
        <v>6572.7</v>
      </c>
      <c r="G18" s="96">
        <f>Лист1!H74</f>
        <v>0</v>
      </c>
      <c r="H18" s="96">
        <f>Лист1!I74</f>
        <v>0</v>
      </c>
      <c r="I18" s="96">
        <f>Лист1!J74</f>
        <v>0</v>
      </c>
      <c r="J18" s="96">
        <f>Лист1!K74</f>
        <v>0</v>
      </c>
      <c r="K18" s="96"/>
      <c r="L18" s="96"/>
      <c r="M18" s="34">
        <f>Лист1!C74</f>
        <v>88717.4</v>
      </c>
      <c r="N18" s="96">
        <f>Лист1!L74</f>
        <v>0</v>
      </c>
      <c r="O18" s="96"/>
      <c r="P18" s="96"/>
      <c r="Q18" s="96"/>
      <c r="R18" s="96"/>
      <c r="S18" s="96"/>
      <c r="T18" s="96"/>
      <c r="U18" s="34">
        <f t="shared" si="0"/>
        <v>88717.4</v>
      </c>
      <c r="V18" s="35"/>
      <c r="W18" s="35"/>
      <c r="X18" s="35"/>
      <c r="Y18" s="35"/>
      <c r="Z18" s="35"/>
      <c r="AA18" s="36"/>
      <c r="AB18" s="39"/>
    </row>
    <row r="19" spans="1:28" ht="15.75">
      <c r="A19" s="30"/>
      <c r="B19" s="38"/>
      <c r="C19" s="96"/>
      <c r="D19" s="96"/>
      <c r="E19" s="96"/>
      <c r="F19" s="97"/>
      <c r="G19" s="96"/>
      <c r="H19" s="96"/>
      <c r="I19" s="96"/>
      <c r="J19" s="96"/>
      <c r="K19" s="96"/>
      <c r="L19" s="96"/>
      <c r="M19" s="35"/>
      <c r="N19" s="96"/>
      <c r="O19" s="96"/>
      <c r="P19" s="96"/>
      <c r="Q19" s="96"/>
      <c r="R19" s="96"/>
      <c r="S19" s="96"/>
      <c r="T19" s="96"/>
      <c r="U19" s="34"/>
      <c r="V19" s="35"/>
      <c r="W19" s="35"/>
      <c r="X19" s="35"/>
      <c r="Y19" s="35"/>
      <c r="Z19" s="35"/>
      <c r="AA19" s="36"/>
      <c r="AB19" s="39"/>
    </row>
    <row r="20" spans="1:28" ht="62.25" customHeight="1">
      <c r="A20" s="107" t="s">
        <v>42</v>
      </c>
      <c r="B20" s="33" t="s">
        <v>38</v>
      </c>
      <c r="C20" s="96">
        <f>Лист1!D79</f>
        <v>0</v>
      </c>
      <c r="D20" s="96">
        <f>Лист1!E79</f>
        <v>0</v>
      </c>
      <c r="E20" s="96">
        <f>Лист1!F79</f>
        <v>0</v>
      </c>
      <c r="F20" s="96">
        <f>Лист1!G79+Лист3!F33</f>
        <v>10886.4</v>
      </c>
      <c r="G20" s="96">
        <f>Лист1!H79</f>
        <v>0</v>
      </c>
      <c r="H20" s="96">
        <f>Лист1!I79</f>
        <v>0</v>
      </c>
      <c r="I20" s="96">
        <f>Лист1!J79</f>
        <v>0</v>
      </c>
      <c r="J20" s="96">
        <f>Лист1!K79</f>
        <v>0</v>
      </c>
      <c r="K20" s="97"/>
      <c r="L20" s="97"/>
      <c r="M20" s="34">
        <f>Лист1!C79+Лист3!C33</f>
        <v>10886.4</v>
      </c>
      <c r="N20" s="96">
        <f>Лист1!L79+Лист3!J33</f>
        <v>19573.9</v>
      </c>
      <c r="O20" s="96"/>
      <c r="P20" s="96"/>
      <c r="Q20" s="96"/>
      <c r="R20" s="96">
        <f>Лист1!P79+Лист3!M33</f>
        <v>10209.6</v>
      </c>
      <c r="S20" s="96">
        <f>Лист3!O33</f>
        <v>9364.3</v>
      </c>
      <c r="T20" s="96"/>
      <c r="U20" s="34">
        <f t="shared" si="0"/>
        <v>30460.3</v>
      </c>
      <c r="V20" s="35"/>
      <c r="W20" s="35"/>
      <c r="X20" s="35"/>
      <c r="Y20" s="35"/>
      <c r="Z20" s="35"/>
      <c r="AA20" s="36"/>
      <c r="AB20" s="39">
        <f>Лист3!R33</f>
        <v>20231.4</v>
      </c>
    </row>
    <row r="21" spans="1:28" ht="15.75">
      <c r="A21" s="30"/>
      <c r="B21" s="38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35"/>
      <c r="N21" s="96"/>
      <c r="O21" s="96"/>
      <c r="P21" s="96"/>
      <c r="Q21" s="96"/>
      <c r="R21" s="96"/>
      <c r="S21" s="96"/>
      <c r="T21" s="96"/>
      <c r="U21" s="34"/>
      <c r="V21" s="35"/>
      <c r="W21" s="35"/>
      <c r="X21" s="35"/>
      <c r="Y21" s="35"/>
      <c r="Z21" s="35"/>
      <c r="AA21" s="36"/>
      <c r="AB21" s="39"/>
    </row>
    <row r="22" spans="1:28" ht="63.75" customHeight="1">
      <c r="A22" s="107" t="s">
        <v>43</v>
      </c>
      <c r="B22" s="33">
        <v>1100</v>
      </c>
      <c r="C22" s="96">
        <f>Лист1!D92</f>
        <v>18099.9</v>
      </c>
      <c r="D22" s="96">
        <f>Лист1!E92</f>
        <v>5466.2</v>
      </c>
      <c r="E22" s="96">
        <f>Лист1!F92</f>
        <v>11236.7</v>
      </c>
      <c r="F22" s="96">
        <f>Лист1!G92</f>
        <v>2420.6</v>
      </c>
      <c r="G22" s="96">
        <f>Лист1!H92</f>
        <v>0</v>
      </c>
      <c r="H22" s="96">
        <f>Лист1!I92</f>
        <v>0</v>
      </c>
      <c r="I22" s="96">
        <f>Лист1!J92</f>
        <v>0</v>
      </c>
      <c r="J22" s="96">
        <f>Лист1!K92</f>
        <v>2000</v>
      </c>
      <c r="K22" s="97"/>
      <c r="L22" s="97"/>
      <c r="M22" s="34">
        <f>Лист1!C92</f>
        <v>4511.2</v>
      </c>
      <c r="N22" s="96">
        <f>Лист1!L92</f>
        <v>0</v>
      </c>
      <c r="O22" s="96"/>
      <c r="P22" s="96"/>
      <c r="Q22" s="96"/>
      <c r="R22" s="96"/>
      <c r="S22" s="96"/>
      <c r="T22" s="96"/>
      <c r="U22" s="34">
        <f t="shared" si="0"/>
        <v>4511.2</v>
      </c>
      <c r="V22" s="35"/>
      <c r="W22" s="35"/>
      <c r="X22" s="35"/>
      <c r="Y22" s="35"/>
      <c r="Z22" s="35"/>
      <c r="AA22" s="36"/>
      <c r="AB22" s="39"/>
    </row>
    <row r="23" spans="1:28" ht="15.75">
      <c r="A23" s="30"/>
      <c r="B23" s="38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35"/>
      <c r="N23" s="96"/>
      <c r="O23" s="96"/>
      <c r="P23" s="96"/>
      <c r="Q23" s="96"/>
      <c r="R23" s="96"/>
      <c r="S23" s="96"/>
      <c r="T23" s="96"/>
      <c r="U23" s="34"/>
      <c r="V23" s="35"/>
      <c r="W23" s="35"/>
      <c r="X23" s="35"/>
      <c r="Y23" s="35"/>
      <c r="Z23" s="35"/>
      <c r="AA23" s="36"/>
      <c r="AB23" s="39"/>
    </row>
    <row r="24" spans="1:28" ht="46.5" customHeight="1">
      <c r="A24" s="107" t="s">
        <v>150</v>
      </c>
      <c r="B24" s="33" t="s">
        <v>36</v>
      </c>
      <c r="C24" s="96">
        <f>Лист1!D96</f>
        <v>0</v>
      </c>
      <c r="D24" s="96">
        <f>Лист1!E96</f>
        <v>0</v>
      </c>
      <c r="E24" s="96">
        <f>Лист1!F96</f>
        <v>0</v>
      </c>
      <c r="F24" s="96">
        <f>Лист1!G96</f>
        <v>0</v>
      </c>
      <c r="G24" s="96">
        <f>Лист1!H96</f>
        <v>0</v>
      </c>
      <c r="H24" s="96">
        <f>Лист1!I96</f>
        <v>0</v>
      </c>
      <c r="I24" s="96">
        <f>Лист1!J96</f>
        <v>0</v>
      </c>
      <c r="J24" s="96">
        <f>Лист1!K96</f>
        <v>0</v>
      </c>
      <c r="K24" s="97"/>
      <c r="L24" s="97"/>
      <c r="M24" s="34">
        <f>Лист1!C96</f>
        <v>0</v>
      </c>
      <c r="N24" s="96">
        <f>Лист1!L96+Лист3!R31</f>
        <v>1030.7</v>
      </c>
      <c r="O24" s="96"/>
      <c r="P24" s="96"/>
      <c r="Q24" s="96"/>
      <c r="R24" s="96"/>
      <c r="S24" s="96"/>
      <c r="T24" s="96">
        <f>Лист1!P96+Лист3!N31</f>
        <v>1030.7</v>
      </c>
      <c r="U24" s="34">
        <f t="shared" si="0"/>
        <v>1030.7</v>
      </c>
      <c r="V24" s="35"/>
      <c r="W24" s="35"/>
      <c r="X24" s="35"/>
      <c r="Y24" s="35"/>
      <c r="Z24" s="35"/>
      <c r="AA24" s="36"/>
      <c r="AB24" s="39">
        <f>Лист3!R31</f>
        <v>309.2</v>
      </c>
    </row>
    <row r="25" spans="1:28" ht="15.75">
      <c r="A25" s="107"/>
      <c r="B25" s="33"/>
      <c r="C25" s="96"/>
      <c r="D25" s="96"/>
      <c r="E25" s="96"/>
      <c r="F25" s="96"/>
      <c r="G25" s="96"/>
      <c r="H25" s="96"/>
      <c r="I25" s="96"/>
      <c r="J25" s="96"/>
      <c r="K25" s="97"/>
      <c r="L25" s="97"/>
      <c r="M25" s="34"/>
      <c r="N25" s="96"/>
      <c r="O25" s="96"/>
      <c r="P25" s="96"/>
      <c r="Q25" s="96"/>
      <c r="R25" s="96"/>
      <c r="S25" s="96"/>
      <c r="T25" s="96"/>
      <c r="U25" s="34"/>
      <c r="V25" s="35"/>
      <c r="W25" s="35"/>
      <c r="X25" s="35"/>
      <c r="Y25" s="35"/>
      <c r="Z25" s="35"/>
      <c r="AA25" s="36"/>
      <c r="AB25" s="39"/>
    </row>
    <row r="26" spans="1:28" ht="62.25" customHeight="1">
      <c r="A26" s="107" t="s">
        <v>44</v>
      </c>
      <c r="B26" s="33">
        <v>1300</v>
      </c>
      <c r="C26" s="96">
        <f>Лист1!D98</f>
        <v>0</v>
      </c>
      <c r="D26" s="96">
        <f>Лист1!E98</f>
        <v>0</v>
      </c>
      <c r="E26" s="96">
        <f>Лист1!F98</f>
        <v>0</v>
      </c>
      <c r="F26" s="96">
        <f>Лист1!G98</f>
        <v>700</v>
      </c>
      <c r="G26" s="96">
        <f>Лист1!H98</f>
        <v>0</v>
      </c>
      <c r="H26" s="96">
        <f>Лист1!I98</f>
        <v>0</v>
      </c>
      <c r="I26" s="96">
        <f>Лист1!J98</f>
        <v>0</v>
      </c>
      <c r="J26" s="96">
        <f>Лист1!K98</f>
        <v>0</v>
      </c>
      <c r="K26" s="97"/>
      <c r="L26" s="97"/>
      <c r="M26" s="34">
        <f>Лист1!C98</f>
        <v>700</v>
      </c>
      <c r="N26" s="96">
        <f>Лист1!L98</f>
        <v>0</v>
      </c>
      <c r="O26" s="96"/>
      <c r="P26" s="96"/>
      <c r="Q26" s="96"/>
      <c r="R26" s="96"/>
      <c r="S26" s="96"/>
      <c r="T26" s="96"/>
      <c r="U26" s="34">
        <f t="shared" si="0"/>
        <v>700</v>
      </c>
      <c r="V26" s="35"/>
      <c r="W26" s="35"/>
      <c r="X26" s="35"/>
      <c r="Y26" s="35"/>
      <c r="Z26" s="35"/>
      <c r="AA26" s="36"/>
      <c r="AB26" s="39"/>
    </row>
    <row r="27" spans="1:28" ht="15.75">
      <c r="A27" s="107"/>
      <c r="B27" s="42"/>
      <c r="C27" s="96"/>
      <c r="D27" s="96"/>
      <c r="E27" s="96"/>
      <c r="F27" s="97"/>
      <c r="G27" s="96"/>
      <c r="H27" s="96"/>
      <c r="I27" s="96"/>
      <c r="J27" s="96"/>
      <c r="K27" s="96"/>
      <c r="L27" s="96"/>
      <c r="M27" s="35"/>
      <c r="N27" s="35"/>
      <c r="O27" s="35"/>
      <c r="P27" s="35"/>
      <c r="Q27" s="35"/>
      <c r="R27" s="35"/>
      <c r="S27" s="35"/>
      <c r="T27" s="35"/>
      <c r="U27" s="34"/>
      <c r="V27" s="35"/>
      <c r="W27" s="35"/>
      <c r="X27" s="35"/>
      <c r="Y27" s="35"/>
      <c r="Z27" s="35"/>
      <c r="AA27" s="36"/>
      <c r="AB27" s="39"/>
    </row>
    <row r="28" spans="1:28" ht="31.5">
      <c r="A28" s="109" t="s">
        <v>13</v>
      </c>
      <c r="B28" s="34">
        <f>C28+D28+E28+F28+G28+I28+J28+K28+L28</f>
        <v>960509.2</v>
      </c>
      <c r="C28" s="34">
        <f aca="true" t="shared" si="1" ref="C28:I28">SUM(C6:C27)</f>
        <v>468852.2</v>
      </c>
      <c r="D28" s="34">
        <f t="shared" si="1"/>
        <v>141593.7</v>
      </c>
      <c r="E28" s="34">
        <f t="shared" si="1"/>
        <v>126098.8</v>
      </c>
      <c r="F28" s="34">
        <f t="shared" si="1"/>
        <v>164355.4</v>
      </c>
      <c r="G28" s="34">
        <f t="shared" si="1"/>
        <v>30711.5</v>
      </c>
      <c r="H28" s="34">
        <f t="shared" si="1"/>
        <v>30711.5</v>
      </c>
      <c r="I28" s="34">
        <f t="shared" si="1"/>
        <v>1500</v>
      </c>
      <c r="J28" s="34">
        <f>SUM(J10:J27)</f>
        <v>6061.7</v>
      </c>
      <c r="K28" s="34">
        <f>SUM(K10:K27)</f>
        <v>6405.7</v>
      </c>
      <c r="L28" s="34">
        <f>SUM(L10:L27)</f>
        <v>14930.2</v>
      </c>
      <c r="M28" s="34">
        <f aca="true" t="shared" si="2" ref="M28:T28">SUM(M6:M27)</f>
        <v>925797</v>
      </c>
      <c r="N28" s="34">
        <f t="shared" si="2"/>
        <v>88759.1</v>
      </c>
      <c r="O28" s="34">
        <f t="shared" si="2"/>
        <v>40119.2</v>
      </c>
      <c r="P28" s="34">
        <f t="shared" si="2"/>
        <v>12116</v>
      </c>
      <c r="Q28" s="34">
        <f t="shared" si="2"/>
        <v>4402.8</v>
      </c>
      <c r="R28" s="34">
        <f t="shared" si="2"/>
        <v>18592.1</v>
      </c>
      <c r="S28" s="34">
        <f t="shared" si="2"/>
        <v>9364.3</v>
      </c>
      <c r="T28" s="34">
        <f t="shared" si="2"/>
        <v>4164.7</v>
      </c>
      <c r="U28" s="34">
        <f t="shared" si="0"/>
        <v>1014556.1</v>
      </c>
      <c r="V28" s="34"/>
      <c r="W28" s="34"/>
      <c r="X28" s="34"/>
      <c r="Y28" s="34"/>
      <c r="Z28" s="34"/>
      <c r="AA28" s="43"/>
      <c r="AB28" s="34">
        <f>SUM(AB6:AB27)</f>
        <v>458887.9</v>
      </c>
    </row>
    <row r="29" spans="1:28" ht="15.75">
      <c r="A29" s="110" t="s">
        <v>21</v>
      </c>
      <c r="B29" s="44"/>
      <c r="C29" s="35"/>
      <c r="D29" s="35"/>
      <c r="E29" s="35"/>
      <c r="F29" s="34"/>
      <c r="G29" s="35"/>
      <c r="H29" s="35"/>
      <c r="I29" s="35"/>
      <c r="J29" s="35"/>
      <c r="K29" s="35"/>
      <c r="L29" s="35"/>
      <c r="M29" s="35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5"/>
      <c r="AB29" s="41"/>
    </row>
    <row r="30" spans="1:28" ht="45.75" customHeight="1">
      <c r="A30" s="111" t="s">
        <v>7</v>
      </c>
      <c r="B30" s="44"/>
      <c r="C30" s="35"/>
      <c r="D30" s="35"/>
      <c r="E30" s="35"/>
      <c r="F30" s="34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>
        <v>476016.2</v>
      </c>
      <c r="V30" s="35"/>
      <c r="W30" s="35"/>
      <c r="X30" s="35"/>
      <c r="Y30" s="35"/>
      <c r="Z30" s="35"/>
      <c r="AA30" s="36"/>
      <c r="AB30" s="35"/>
    </row>
    <row r="31" spans="1:28" ht="65.25" customHeight="1">
      <c r="A31" s="111" t="s">
        <v>22</v>
      </c>
      <c r="B31" s="44"/>
      <c r="C31" s="35"/>
      <c r="D31" s="35"/>
      <c r="E31" s="35"/>
      <c r="F31" s="34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>
        <f>Лист1!R105+Лист1!R106</f>
        <v>23452.6</v>
      </c>
      <c r="V31" s="46"/>
      <c r="W31" s="46"/>
      <c r="X31" s="46"/>
      <c r="Y31" s="46"/>
      <c r="Z31" s="46"/>
      <c r="AA31" s="46"/>
      <c r="AB31" s="35"/>
    </row>
    <row r="32" spans="1:28" ht="48" customHeight="1">
      <c r="A32" s="111" t="s">
        <v>5</v>
      </c>
      <c r="B32" s="44"/>
      <c r="C32" s="35"/>
      <c r="D32" s="35"/>
      <c r="E32" s="35"/>
      <c r="F32" s="34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>
        <f>Лист1!R107+Лист3!R38</f>
        <v>505016.1</v>
      </c>
      <c r="V32" s="46"/>
      <c r="W32" s="46"/>
      <c r="X32" s="46"/>
      <c r="Y32" s="46"/>
      <c r="Z32" s="46"/>
      <c r="AA32" s="46"/>
      <c r="AB32" s="35"/>
    </row>
    <row r="33" spans="1:28" ht="19.5" customHeight="1">
      <c r="A33" s="110" t="s">
        <v>84</v>
      </c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>
        <f>SUM(U30:U32)</f>
        <v>1004484.9</v>
      </c>
      <c r="V33" s="49"/>
      <c r="W33" s="49"/>
      <c r="X33" s="49"/>
      <c r="Y33" s="49"/>
      <c r="Z33" s="49"/>
      <c r="AA33" s="49"/>
      <c r="AB33" s="50"/>
    </row>
    <row r="34" spans="1:28" ht="42" customHeight="1">
      <c r="A34" s="112" t="s">
        <v>151</v>
      </c>
      <c r="B34" s="52"/>
      <c r="C34" s="53"/>
      <c r="D34" s="53"/>
      <c r="E34" s="53"/>
      <c r="F34" s="54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6">
        <f>U33-U28</f>
        <v>-10071.2</v>
      </c>
      <c r="V34" s="51"/>
      <c r="W34" s="51"/>
      <c r="X34" s="51"/>
      <c r="Y34" s="51"/>
      <c r="Z34" s="51"/>
      <c r="AA34" s="51"/>
      <c r="AB34" s="53"/>
    </row>
    <row r="35" spans="1:28" ht="37.5" customHeight="1">
      <c r="A35" s="111" t="s">
        <v>152</v>
      </c>
      <c r="B35" s="29"/>
      <c r="C35" s="29"/>
      <c r="D35" s="29"/>
      <c r="E35" s="29"/>
      <c r="F35" s="55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35">
        <f>Лист1!R110</f>
        <v>10114.9</v>
      </c>
      <c r="V35" s="29"/>
      <c r="W35" s="29"/>
      <c r="X35" s="29"/>
      <c r="Y35" s="29"/>
      <c r="Z35" s="29"/>
      <c r="AA35" s="29"/>
      <c r="AB35" s="29"/>
    </row>
    <row r="36" ht="15.75">
      <c r="U36" s="51">
        <f>U34+U35</f>
        <v>43.7</v>
      </c>
    </row>
  </sheetData>
  <sheetProtection/>
  <mergeCells count="2">
    <mergeCell ref="A2:AB2"/>
    <mergeCell ref="A3:AB3"/>
  </mergeCells>
  <printOptions/>
  <pageMargins left="0.1968503937007874" right="0.1968503937007874" top="0.1968503937007874" bottom="0.35433070866141736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3"/>
  <sheetViews>
    <sheetView zoomScalePageLayoutView="0" workbookViewId="0" topLeftCell="A1">
      <pane xSplit="2" ySplit="3" topLeftCell="C10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19" sqref="A119"/>
    </sheetView>
  </sheetViews>
  <sheetFormatPr defaultColWidth="9.140625" defaultRowHeight="12.75"/>
  <cols>
    <col min="1" max="1" width="21.7109375" style="0" customWidth="1"/>
    <col min="2" max="2" width="5.57421875" style="0" customWidth="1"/>
    <col min="3" max="3" width="18.421875" style="0" customWidth="1"/>
    <col min="4" max="4" width="10.140625" style="0" customWidth="1"/>
    <col min="5" max="5" width="9.421875" style="0" customWidth="1"/>
    <col min="6" max="6" width="10.28125" style="0" customWidth="1"/>
    <col min="7" max="7" width="10.00390625" style="0" customWidth="1"/>
    <col min="8" max="8" width="8.8515625" style="0" customWidth="1"/>
    <col min="9" max="9" width="8.7109375" style="0" customWidth="1"/>
    <col min="10" max="11" width="8.140625" style="0" customWidth="1"/>
    <col min="12" max="13" width="8.7109375" style="0" customWidth="1"/>
    <col min="14" max="14" width="9.00390625" style="0" customWidth="1"/>
    <col min="15" max="15" width="8.28125" style="0" customWidth="1"/>
    <col min="16" max="16" width="8.8515625" style="0" customWidth="1"/>
    <col min="17" max="17" width="7.7109375" style="0" customWidth="1"/>
    <col min="18" max="18" width="10.28125" style="0" customWidth="1"/>
    <col min="19" max="20" width="7.8515625" style="0" hidden="1" customWidth="1"/>
    <col min="21" max="21" width="7.00390625" style="0" hidden="1" customWidth="1"/>
    <col min="22" max="22" width="8.140625" style="0" hidden="1" customWidth="1"/>
    <col min="23" max="23" width="14.00390625" style="0" customWidth="1"/>
  </cols>
  <sheetData>
    <row r="1" spans="1:23" ht="18.75">
      <c r="A1" s="118" t="s">
        <v>200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4"/>
      <c r="T1" s="4"/>
      <c r="U1" s="4"/>
      <c r="V1" s="4"/>
      <c r="W1" s="4"/>
    </row>
    <row r="2" spans="1:23" ht="18.75">
      <c r="A2" s="118" t="s">
        <v>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4"/>
      <c r="T2" s="4"/>
      <c r="U2" s="4"/>
      <c r="V2" s="4"/>
      <c r="W2" s="4"/>
    </row>
    <row r="3" spans="1:23" ht="92.25" customHeight="1">
      <c r="A3" s="6"/>
      <c r="B3" s="7" t="s">
        <v>98</v>
      </c>
      <c r="C3" s="90" t="s">
        <v>174</v>
      </c>
      <c r="D3" s="91" t="s">
        <v>9</v>
      </c>
      <c r="E3" s="7" t="s">
        <v>10</v>
      </c>
      <c r="F3" s="7" t="s">
        <v>144</v>
      </c>
      <c r="G3" s="7" t="s">
        <v>164</v>
      </c>
      <c r="H3" s="7" t="s">
        <v>143</v>
      </c>
      <c r="I3" s="7" t="s">
        <v>170</v>
      </c>
      <c r="J3" s="7" t="s">
        <v>20</v>
      </c>
      <c r="K3" s="7" t="s">
        <v>81</v>
      </c>
      <c r="L3" s="90" t="s">
        <v>97</v>
      </c>
      <c r="M3" s="7" t="s">
        <v>9</v>
      </c>
      <c r="N3" s="7" t="s">
        <v>10</v>
      </c>
      <c r="O3" s="7" t="s">
        <v>144</v>
      </c>
      <c r="P3" s="7" t="s">
        <v>164</v>
      </c>
      <c r="Q3" s="7" t="s">
        <v>81</v>
      </c>
      <c r="R3" s="7" t="s">
        <v>85</v>
      </c>
      <c r="S3" s="8"/>
      <c r="T3" s="8"/>
      <c r="U3" s="8"/>
      <c r="V3" s="8"/>
      <c r="W3" s="9"/>
    </row>
    <row r="4" spans="1:23" ht="29.25">
      <c r="A4" s="24" t="s">
        <v>0</v>
      </c>
      <c r="B4" s="11" t="s">
        <v>27</v>
      </c>
      <c r="C4" s="70">
        <f>C8+C14+C15+C16+C19+C21+C17+C20</f>
        <v>28415.3</v>
      </c>
      <c r="D4" s="70">
        <f aca="true" t="shared" si="0" ref="D4:J4">D8+D14+D15+D16+D17+D18+D19+D20+D21</f>
        <v>14940.2</v>
      </c>
      <c r="E4" s="70">
        <f t="shared" si="0"/>
        <v>4512.1</v>
      </c>
      <c r="F4" s="70">
        <f t="shared" si="0"/>
        <v>128.2</v>
      </c>
      <c r="G4" s="70">
        <f t="shared" si="0"/>
        <v>7334.8</v>
      </c>
      <c r="H4" s="70">
        <f t="shared" si="0"/>
        <v>0</v>
      </c>
      <c r="I4" s="70">
        <f t="shared" si="0"/>
        <v>0</v>
      </c>
      <c r="J4" s="70">
        <f t="shared" si="0"/>
        <v>1500</v>
      </c>
      <c r="K4" s="70">
        <f>K14</f>
        <v>0</v>
      </c>
      <c r="L4" s="70">
        <f aca="true" t="shared" si="1" ref="L4:Q4">L8+L18</f>
        <v>63937</v>
      </c>
      <c r="M4" s="70">
        <f t="shared" si="1"/>
        <v>39488.4</v>
      </c>
      <c r="N4" s="70">
        <f t="shared" si="1"/>
        <v>11925.5</v>
      </c>
      <c r="O4" s="70">
        <f t="shared" si="1"/>
        <v>4385.5</v>
      </c>
      <c r="P4" s="70">
        <f t="shared" si="1"/>
        <v>8137.6</v>
      </c>
      <c r="Q4" s="70">
        <f t="shared" si="1"/>
        <v>0</v>
      </c>
      <c r="R4" s="70">
        <f>R8+R14+R15+R16+R17+R18+R19+R20+R21</f>
        <v>92352.3</v>
      </c>
      <c r="S4" s="6"/>
      <c r="T4" s="6"/>
      <c r="U4" s="6"/>
      <c r="V4" s="6"/>
      <c r="W4" s="9"/>
    </row>
    <row r="5" spans="1:23" ht="15" hidden="1">
      <c r="A5" s="24"/>
      <c r="B5" s="11"/>
      <c r="C5" s="70"/>
      <c r="D5" s="83"/>
      <c r="E5" s="83"/>
      <c r="F5" s="83"/>
      <c r="G5" s="83"/>
      <c r="H5" s="70"/>
      <c r="I5" s="70"/>
      <c r="J5" s="70"/>
      <c r="K5" s="70"/>
      <c r="L5" s="70"/>
      <c r="M5" s="70"/>
      <c r="N5" s="70"/>
      <c r="O5" s="70"/>
      <c r="P5" s="70"/>
      <c r="Q5" s="70"/>
      <c r="R5" s="85" t="e">
        <f>D5+E5+F5+G5+H5+#REF!+#REF!+#REF!+#REF!</f>
        <v>#REF!</v>
      </c>
      <c r="S5" s="6"/>
      <c r="T5" s="6"/>
      <c r="U5" s="6"/>
      <c r="V5" s="6"/>
      <c r="W5" s="9"/>
    </row>
    <row r="6" spans="1:23" ht="15" hidden="1">
      <c r="A6" s="81"/>
      <c r="B6" s="11"/>
      <c r="C6" s="70"/>
      <c r="D6" s="83"/>
      <c r="E6" s="83"/>
      <c r="F6" s="83"/>
      <c r="G6" s="83"/>
      <c r="H6" s="70"/>
      <c r="I6" s="70"/>
      <c r="J6" s="70"/>
      <c r="K6" s="70"/>
      <c r="L6" s="70"/>
      <c r="M6" s="70"/>
      <c r="N6" s="70"/>
      <c r="O6" s="70"/>
      <c r="P6" s="70"/>
      <c r="Q6" s="70"/>
      <c r="R6" s="85" t="e">
        <f>D6+E6+F6+G6+H6+#REF!+#REF!+#REF!+#REF!</f>
        <v>#REF!</v>
      </c>
      <c r="S6" s="6"/>
      <c r="T6" s="6"/>
      <c r="U6" s="6"/>
      <c r="V6" s="6"/>
      <c r="W6" s="9"/>
    </row>
    <row r="7" spans="1:23" ht="15" hidden="1">
      <c r="A7" s="81"/>
      <c r="B7" s="11"/>
      <c r="C7" s="70"/>
      <c r="D7" s="85"/>
      <c r="E7" s="83"/>
      <c r="F7" s="83"/>
      <c r="G7" s="83"/>
      <c r="H7" s="70"/>
      <c r="I7" s="70"/>
      <c r="J7" s="70"/>
      <c r="K7" s="70"/>
      <c r="L7" s="70"/>
      <c r="M7" s="70"/>
      <c r="N7" s="70"/>
      <c r="O7" s="70"/>
      <c r="P7" s="70"/>
      <c r="Q7" s="70"/>
      <c r="R7" s="85" t="e">
        <f>D7+E7+F7+G7+H7+#REF!+#REF!+#REF!+#REF!</f>
        <v>#REF!</v>
      </c>
      <c r="S7" s="6"/>
      <c r="T7" s="6"/>
      <c r="U7" s="6"/>
      <c r="V7" s="6"/>
      <c r="W7" s="9"/>
    </row>
    <row r="8" spans="1:23" ht="43.5">
      <c r="A8" s="82" t="s">
        <v>167</v>
      </c>
      <c r="B8" s="11"/>
      <c r="C8" s="92">
        <f aca="true" t="shared" si="2" ref="C8:K8">C12+C13</f>
        <v>18680.8</v>
      </c>
      <c r="D8" s="85">
        <f t="shared" si="2"/>
        <v>13567.7</v>
      </c>
      <c r="E8" s="85">
        <f t="shared" si="2"/>
        <v>4097.6</v>
      </c>
      <c r="F8" s="85">
        <f t="shared" si="2"/>
        <v>16.3</v>
      </c>
      <c r="G8" s="85">
        <f t="shared" si="2"/>
        <v>999.2</v>
      </c>
      <c r="H8" s="85">
        <f t="shared" si="2"/>
        <v>0</v>
      </c>
      <c r="I8" s="85">
        <f t="shared" si="2"/>
        <v>0</v>
      </c>
      <c r="J8" s="85">
        <f t="shared" si="2"/>
        <v>0</v>
      </c>
      <c r="K8" s="85">
        <f t="shared" si="2"/>
        <v>0</v>
      </c>
      <c r="L8" s="85">
        <f>L9+L10+L11+L12+L13</f>
        <v>63917</v>
      </c>
      <c r="M8" s="85">
        <f>M9+M10+M11</f>
        <v>39488.4</v>
      </c>
      <c r="N8" s="85">
        <f>N9+N10+N11</f>
        <v>11925.5</v>
      </c>
      <c r="O8" s="85">
        <f>O9+O10+O11</f>
        <v>4385.5</v>
      </c>
      <c r="P8" s="85">
        <f>P9+P10+P11</f>
        <v>8117.6</v>
      </c>
      <c r="Q8" s="85">
        <f>Q9+Q10+Q11</f>
        <v>0</v>
      </c>
      <c r="R8" s="85">
        <f>R9+R10+R11+R12+R13</f>
        <v>82597.8</v>
      </c>
      <c r="S8" s="6"/>
      <c r="T8" s="6"/>
      <c r="U8" s="6"/>
      <c r="V8" s="6"/>
      <c r="W8" s="9"/>
    </row>
    <row r="9" spans="1:23" ht="15">
      <c r="A9" s="17" t="s">
        <v>111</v>
      </c>
      <c r="B9" s="14" t="s">
        <v>110</v>
      </c>
      <c r="C9" s="84"/>
      <c r="D9" s="84"/>
      <c r="E9" s="84"/>
      <c r="F9" s="84"/>
      <c r="G9" s="84"/>
      <c r="H9" s="84"/>
      <c r="I9" s="84"/>
      <c r="J9" s="84"/>
      <c r="K9" s="84"/>
      <c r="L9" s="84">
        <f>M9+N9+O9+P9+Q9</f>
        <v>2883.4</v>
      </c>
      <c r="M9" s="84">
        <v>1515</v>
      </c>
      <c r="N9" s="84">
        <v>457.5</v>
      </c>
      <c r="O9" s="84">
        <v>0</v>
      </c>
      <c r="P9" s="84">
        <v>910.9</v>
      </c>
      <c r="Q9" s="84"/>
      <c r="R9" s="84">
        <f>C9+L9</f>
        <v>2883.4</v>
      </c>
      <c r="S9" s="6"/>
      <c r="T9" s="6"/>
      <c r="U9" s="6"/>
      <c r="V9" s="6"/>
      <c r="W9" s="9"/>
    </row>
    <row r="10" spans="1:23" ht="15">
      <c r="A10" s="17" t="s">
        <v>116</v>
      </c>
      <c r="B10" s="14" t="s">
        <v>77</v>
      </c>
      <c r="C10" s="84"/>
      <c r="D10" s="84"/>
      <c r="E10" s="84"/>
      <c r="F10" s="84"/>
      <c r="G10" s="84"/>
      <c r="H10" s="84"/>
      <c r="I10" s="84"/>
      <c r="J10" s="84"/>
      <c r="K10" s="84"/>
      <c r="L10" s="84">
        <f aca="true" t="shared" si="3" ref="L10:L21">M10+N10+O10+P10+Q10</f>
        <v>1798.6</v>
      </c>
      <c r="M10" s="84">
        <v>1381.4</v>
      </c>
      <c r="N10" s="84">
        <v>417.2</v>
      </c>
      <c r="O10" s="84"/>
      <c r="P10" s="84"/>
      <c r="Q10" s="84"/>
      <c r="R10" s="84">
        <f aca="true" t="shared" si="4" ref="R10:R21">C10+L10</f>
        <v>1798.6</v>
      </c>
      <c r="S10" s="6"/>
      <c r="T10" s="6"/>
      <c r="U10" s="6"/>
      <c r="V10" s="6"/>
      <c r="W10" s="9"/>
    </row>
    <row r="11" spans="1:23" ht="30">
      <c r="A11" s="7" t="s">
        <v>104</v>
      </c>
      <c r="B11" s="14" t="s">
        <v>77</v>
      </c>
      <c r="C11" s="84"/>
      <c r="D11" s="84"/>
      <c r="E11" s="84"/>
      <c r="F11" s="84"/>
      <c r="G11" s="84"/>
      <c r="H11" s="84" t="s">
        <v>133</v>
      </c>
      <c r="I11" s="84"/>
      <c r="J11" s="84"/>
      <c r="K11" s="84"/>
      <c r="L11" s="84">
        <f t="shared" si="3"/>
        <v>59235</v>
      </c>
      <c r="M11" s="84">
        <v>36592</v>
      </c>
      <c r="N11" s="84">
        <v>11050.8</v>
      </c>
      <c r="O11" s="84">
        <v>4385.5</v>
      </c>
      <c r="P11" s="84">
        <v>7206.7</v>
      </c>
      <c r="Q11" s="84"/>
      <c r="R11" s="84">
        <f t="shared" si="4"/>
        <v>59235</v>
      </c>
      <c r="S11" s="6"/>
      <c r="T11" s="6"/>
      <c r="U11" s="6"/>
      <c r="V11" s="6"/>
      <c r="W11" s="9"/>
    </row>
    <row r="12" spans="1:23" ht="30">
      <c r="A12" s="17" t="s">
        <v>115</v>
      </c>
      <c r="B12" s="14" t="s">
        <v>96</v>
      </c>
      <c r="C12" s="84">
        <f>D12+E12+F12+G12</f>
        <v>15207.3</v>
      </c>
      <c r="D12" s="84">
        <v>11036</v>
      </c>
      <c r="E12" s="84">
        <v>3333</v>
      </c>
      <c r="F12" s="84">
        <v>16.3</v>
      </c>
      <c r="G12" s="84">
        <v>822</v>
      </c>
      <c r="H12" s="84"/>
      <c r="I12" s="84"/>
      <c r="J12" s="84"/>
      <c r="K12" s="84"/>
      <c r="L12" s="84">
        <f t="shared" si="3"/>
        <v>0</v>
      </c>
      <c r="M12" s="84"/>
      <c r="N12" s="84"/>
      <c r="O12" s="84"/>
      <c r="P12" s="84"/>
      <c r="Q12" s="84"/>
      <c r="R12" s="84">
        <f t="shared" si="4"/>
        <v>15207.3</v>
      </c>
      <c r="S12" s="6"/>
      <c r="T12" s="6"/>
      <c r="U12" s="6"/>
      <c r="V12" s="6"/>
      <c r="W12" s="9"/>
    </row>
    <row r="13" spans="1:23" ht="15">
      <c r="A13" s="17" t="s">
        <v>112</v>
      </c>
      <c r="B13" s="14" t="s">
        <v>71</v>
      </c>
      <c r="C13" s="84">
        <f>D13+E13+F13+G13</f>
        <v>3473.5</v>
      </c>
      <c r="D13" s="84">
        <v>2531.7</v>
      </c>
      <c r="E13" s="84">
        <v>764.6</v>
      </c>
      <c r="F13" s="84">
        <v>0</v>
      </c>
      <c r="G13" s="84">
        <v>177.2</v>
      </c>
      <c r="H13" s="84"/>
      <c r="I13" s="84"/>
      <c r="J13" s="84"/>
      <c r="K13" s="84"/>
      <c r="L13" s="84">
        <f t="shared" si="3"/>
        <v>0</v>
      </c>
      <c r="M13" s="84"/>
      <c r="N13" s="84"/>
      <c r="O13" s="84"/>
      <c r="P13" s="84"/>
      <c r="Q13" s="84"/>
      <c r="R13" s="84">
        <f t="shared" si="4"/>
        <v>3473.5</v>
      </c>
      <c r="S13" s="6"/>
      <c r="T13" s="6"/>
      <c r="U13" s="6"/>
      <c r="V13" s="6"/>
      <c r="W13" s="9"/>
    </row>
    <row r="14" spans="1:23" ht="45">
      <c r="A14" s="17" t="s">
        <v>54</v>
      </c>
      <c r="B14" s="14" t="s">
        <v>70</v>
      </c>
      <c r="C14" s="84">
        <f>J14</f>
        <v>1500</v>
      </c>
      <c r="D14" s="84"/>
      <c r="E14" s="84"/>
      <c r="F14" s="84"/>
      <c r="G14" s="84"/>
      <c r="H14" s="84"/>
      <c r="I14" s="84"/>
      <c r="J14" s="84">
        <v>1500</v>
      </c>
      <c r="K14" s="84"/>
      <c r="L14" s="84">
        <f t="shared" si="3"/>
        <v>0</v>
      </c>
      <c r="M14" s="84"/>
      <c r="N14" s="84"/>
      <c r="O14" s="84"/>
      <c r="P14" s="84"/>
      <c r="Q14" s="84"/>
      <c r="R14" s="84">
        <f t="shared" si="4"/>
        <v>1500</v>
      </c>
      <c r="S14" s="6"/>
      <c r="T14" s="6"/>
      <c r="U14" s="6"/>
      <c r="V14" s="6"/>
      <c r="W14" s="9"/>
    </row>
    <row r="15" spans="1:23" ht="60">
      <c r="A15" s="17" t="s">
        <v>52</v>
      </c>
      <c r="B15" s="14" t="s">
        <v>71</v>
      </c>
      <c r="C15" s="84">
        <f>G15</f>
        <v>3785</v>
      </c>
      <c r="D15" s="83"/>
      <c r="E15" s="83"/>
      <c r="F15" s="84"/>
      <c r="G15" s="84">
        <v>3785</v>
      </c>
      <c r="H15" s="84"/>
      <c r="I15" s="84"/>
      <c r="J15" s="84"/>
      <c r="K15" s="84"/>
      <c r="L15" s="84">
        <f t="shared" si="3"/>
        <v>0</v>
      </c>
      <c r="M15" s="84"/>
      <c r="N15" s="84"/>
      <c r="O15" s="84"/>
      <c r="P15" s="84"/>
      <c r="Q15" s="84"/>
      <c r="R15" s="84">
        <f t="shared" si="4"/>
        <v>3785</v>
      </c>
      <c r="S15" s="6"/>
      <c r="T15" s="6"/>
      <c r="U15" s="6"/>
      <c r="V15" s="6"/>
      <c r="W15" s="9"/>
    </row>
    <row r="16" spans="1:23" ht="60">
      <c r="A16" s="17" t="s">
        <v>53</v>
      </c>
      <c r="B16" s="14" t="s">
        <v>71</v>
      </c>
      <c r="C16" s="84">
        <f>G16</f>
        <v>1217</v>
      </c>
      <c r="D16" s="83"/>
      <c r="E16" s="83"/>
      <c r="F16" s="84"/>
      <c r="G16" s="84">
        <v>1217</v>
      </c>
      <c r="H16" s="84"/>
      <c r="I16" s="84"/>
      <c r="J16" s="84"/>
      <c r="K16" s="84"/>
      <c r="L16" s="84">
        <f t="shared" si="3"/>
        <v>0</v>
      </c>
      <c r="M16" s="84"/>
      <c r="N16" s="84"/>
      <c r="O16" s="84"/>
      <c r="P16" s="84"/>
      <c r="Q16" s="84"/>
      <c r="R16" s="84">
        <f t="shared" si="4"/>
        <v>1217</v>
      </c>
      <c r="S16" s="6"/>
      <c r="T16" s="6"/>
      <c r="U16" s="6"/>
      <c r="V16" s="6"/>
      <c r="W16" s="9"/>
    </row>
    <row r="17" spans="1:23" ht="15">
      <c r="A17" s="7" t="s">
        <v>117</v>
      </c>
      <c r="B17" s="14" t="s">
        <v>71</v>
      </c>
      <c r="C17" s="84">
        <f>D17+E17+F17+G17</f>
        <v>2288.8</v>
      </c>
      <c r="D17" s="84">
        <v>1372.5</v>
      </c>
      <c r="E17" s="84">
        <v>414.5</v>
      </c>
      <c r="F17" s="84">
        <v>111.9</v>
      </c>
      <c r="G17" s="84">
        <v>389.9</v>
      </c>
      <c r="H17" s="84"/>
      <c r="I17" s="84"/>
      <c r="J17" s="84"/>
      <c r="K17" s="84"/>
      <c r="L17" s="84">
        <f t="shared" si="3"/>
        <v>0</v>
      </c>
      <c r="M17" s="84"/>
      <c r="N17" s="84"/>
      <c r="O17" s="84"/>
      <c r="P17" s="84"/>
      <c r="Q17" s="84"/>
      <c r="R17" s="84">
        <f t="shared" si="4"/>
        <v>2288.8</v>
      </c>
      <c r="S17" s="6"/>
      <c r="T17" s="6"/>
      <c r="U17" s="6"/>
      <c r="V17" s="6"/>
      <c r="W17" s="9"/>
    </row>
    <row r="18" spans="1:23" ht="75">
      <c r="A18" s="7" t="s">
        <v>158</v>
      </c>
      <c r="B18" s="14" t="s">
        <v>71</v>
      </c>
      <c r="C18" s="84"/>
      <c r="D18" s="84"/>
      <c r="E18" s="84"/>
      <c r="F18" s="84"/>
      <c r="G18" s="84"/>
      <c r="H18" s="84"/>
      <c r="I18" s="84"/>
      <c r="J18" s="84"/>
      <c r="K18" s="84"/>
      <c r="L18" s="84">
        <f t="shared" si="3"/>
        <v>20</v>
      </c>
      <c r="M18" s="84"/>
      <c r="N18" s="84"/>
      <c r="O18" s="84"/>
      <c r="P18" s="84">
        <v>20</v>
      </c>
      <c r="Q18" s="84"/>
      <c r="R18" s="84">
        <f t="shared" si="4"/>
        <v>20</v>
      </c>
      <c r="S18" s="6"/>
      <c r="T18" s="6"/>
      <c r="U18" s="6"/>
      <c r="V18" s="6"/>
      <c r="W18" s="9"/>
    </row>
    <row r="19" spans="1:23" ht="60">
      <c r="A19" s="7" t="s">
        <v>154</v>
      </c>
      <c r="B19" s="14" t="s">
        <v>71</v>
      </c>
      <c r="C19" s="84">
        <f>G19</f>
        <v>115</v>
      </c>
      <c r="D19" s="84"/>
      <c r="E19" s="84"/>
      <c r="F19" s="84"/>
      <c r="G19" s="84">
        <v>115</v>
      </c>
      <c r="H19" s="84"/>
      <c r="I19" s="84"/>
      <c r="J19" s="84"/>
      <c r="K19" s="84"/>
      <c r="L19" s="84">
        <f t="shared" si="3"/>
        <v>0</v>
      </c>
      <c r="M19" s="84"/>
      <c r="N19" s="84"/>
      <c r="O19" s="84"/>
      <c r="P19" s="84"/>
      <c r="Q19" s="84"/>
      <c r="R19" s="84">
        <f t="shared" si="4"/>
        <v>115</v>
      </c>
      <c r="S19" s="6"/>
      <c r="T19" s="6"/>
      <c r="U19" s="6"/>
      <c r="V19" s="6"/>
      <c r="W19" s="9"/>
    </row>
    <row r="20" spans="1:23" ht="150">
      <c r="A20" s="68" t="s">
        <v>159</v>
      </c>
      <c r="B20" s="14" t="s">
        <v>71</v>
      </c>
      <c r="C20" s="84">
        <f>G20</f>
        <v>278.7</v>
      </c>
      <c r="D20" s="84"/>
      <c r="E20" s="84"/>
      <c r="F20" s="84"/>
      <c r="G20" s="84">
        <v>278.7</v>
      </c>
      <c r="H20" s="84"/>
      <c r="I20" s="84"/>
      <c r="J20" s="84"/>
      <c r="K20" s="84"/>
      <c r="L20" s="84">
        <f t="shared" si="3"/>
        <v>0</v>
      </c>
      <c r="M20" s="84"/>
      <c r="N20" s="84"/>
      <c r="O20" s="84"/>
      <c r="P20" s="84"/>
      <c r="Q20" s="84"/>
      <c r="R20" s="84">
        <f t="shared" si="4"/>
        <v>278.7</v>
      </c>
      <c r="S20" s="6"/>
      <c r="T20" s="6"/>
      <c r="U20" s="6"/>
      <c r="V20" s="6"/>
      <c r="W20" s="9"/>
    </row>
    <row r="21" spans="1:23" ht="75">
      <c r="A21" s="7" t="s">
        <v>113</v>
      </c>
      <c r="B21" s="14" t="s">
        <v>71</v>
      </c>
      <c r="C21" s="84">
        <f>G21</f>
        <v>550</v>
      </c>
      <c r="D21" s="84"/>
      <c r="E21" s="84"/>
      <c r="F21" s="84"/>
      <c r="G21" s="84">
        <v>550</v>
      </c>
      <c r="H21" s="84"/>
      <c r="I21" s="84"/>
      <c r="J21" s="84"/>
      <c r="K21" s="84"/>
      <c r="L21" s="84">
        <f t="shared" si="3"/>
        <v>0</v>
      </c>
      <c r="M21" s="84"/>
      <c r="N21" s="84"/>
      <c r="O21" s="84"/>
      <c r="P21" s="84"/>
      <c r="Q21" s="84"/>
      <c r="R21" s="84">
        <f t="shared" si="4"/>
        <v>550</v>
      </c>
      <c r="S21" s="6"/>
      <c r="T21" s="6"/>
      <c r="U21" s="6"/>
      <c r="V21" s="6"/>
      <c r="W21" s="9"/>
    </row>
    <row r="22" spans="1:23" ht="29.25">
      <c r="A22" s="24" t="s">
        <v>1</v>
      </c>
      <c r="B22" s="11" t="s">
        <v>28</v>
      </c>
      <c r="C22" s="70">
        <f>C23+C24+C25+C26</f>
        <v>12039.5</v>
      </c>
      <c r="D22" s="70">
        <f>D23+D24+D25+D26</f>
        <v>5929.7</v>
      </c>
      <c r="E22" s="70">
        <f aca="true" t="shared" si="5" ref="E22:R22">E23+E24+E25+E26</f>
        <v>1790.8</v>
      </c>
      <c r="F22" s="70">
        <f t="shared" si="5"/>
        <v>1242</v>
      </c>
      <c r="G22" s="70">
        <f t="shared" si="5"/>
        <v>3077</v>
      </c>
      <c r="H22" s="70">
        <f t="shared" si="5"/>
        <v>0</v>
      </c>
      <c r="I22" s="70">
        <f t="shared" si="5"/>
        <v>0</v>
      </c>
      <c r="J22" s="70">
        <f t="shared" si="5"/>
        <v>0</v>
      </c>
      <c r="K22" s="70">
        <f t="shared" si="5"/>
        <v>0</v>
      </c>
      <c r="L22" s="70">
        <f aca="true" t="shared" si="6" ref="L22:Q22">L23+L24+L25+L26</f>
        <v>0</v>
      </c>
      <c r="M22" s="70">
        <f t="shared" si="6"/>
        <v>0</v>
      </c>
      <c r="N22" s="70">
        <f t="shared" si="6"/>
        <v>0</v>
      </c>
      <c r="O22" s="70">
        <f t="shared" si="6"/>
        <v>0</v>
      </c>
      <c r="P22" s="70">
        <f t="shared" si="6"/>
        <v>0</v>
      </c>
      <c r="Q22" s="70">
        <f t="shared" si="6"/>
        <v>0</v>
      </c>
      <c r="R22" s="70">
        <f t="shared" si="5"/>
        <v>12039.5</v>
      </c>
      <c r="S22" s="6"/>
      <c r="T22" s="6"/>
      <c r="U22" s="6"/>
      <c r="V22" s="6"/>
      <c r="W22" s="9"/>
    </row>
    <row r="23" spans="1:23" ht="15">
      <c r="A23" s="7" t="s">
        <v>47</v>
      </c>
      <c r="B23" s="14" t="s">
        <v>48</v>
      </c>
      <c r="C23" s="86">
        <f>D23+E23+F23+G23</f>
        <v>2820.2</v>
      </c>
      <c r="D23" s="84">
        <v>880</v>
      </c>
      <c r="E23" s="84">
        <v>265.8</v>
      </c>
      <c r="F23" s="84">
        <v>310.2</v>
      </c>
      <c r="G23" s="86">
        <v>1364.2</v>
      </c>
      <c r="H23" s="70"/>
      <c r="I23" s="70"/>
      <c r="J23" s="70"/>
      <c r="K23" s="70"/>
      <c r="L23" s="87">
        <f>P23</f>
        <v>0</v>
      </c>
      <c r="M23" s="70"/>
      <c r="N23" s="70"/>
      <c r="O23" s="70"/>
      <c r="P23" s="70"/>
      <c r="Q23" s="70"/>
      <c r="R23" s="88">
        <f>C23+L23</f>
        <v>2820.2</v>
      </c>
      <c r="S23" s="6"/>
      <c r="T23" s="6"/>
      <c r="U23" s="6"/>
      <c r="V23" s="6"/>
      <c r="W23" s="9"/>
    </row>
    <row r="24" spans="1:23" ht="30">
      <c r="A24" s="7" t="s">
        <v>120</v>
      </c>
      <c r="B24" s="14" t="s">
        <v>46</v>
      </c>
      <c r="C24" s="84">
        <f>D24+E24+F24+G24</f>
        <v>8337.7</v>
      </c>
      <c r="D24" s="84">
        <v>5049.7</v>
      </c>
      <c r="E24" s="84">
        <v>1525</v>
      </c>
      <c r="F24" s="84">
        <v>931.8</v>
      </c>
      <c r="G24" s="86">
        <v>831.2</v>
      </c>
      <c r="H24" s="84"/>
      <c r="I24" s="84"/>
      <c r="J24" s="84"/>
      <c r="K24" s="84"/>
      <c r="L24" s="87">
        <f>P24</f>
        <v>0</v>
      </c>
      <c r="M24" s="84"/>
      <c r="N24" s="84"/>
      <c r="O24" s="84"/>
      <c r="P24" s="84"/>
      <c r="Q24" s="84"/>
      <c r="R24" s="87">
        <f>C24+L24</f>
        <v>8337.7</v>
      </c>
      <c r="S24" s="6"/>
      <c r="T24" s="6"/>
      <c r="U24" s="6"/>
      <c r="V24" s="6"/>
      <c r="W24" s="9"/>
    </row>
    <row r="25" spans="1:23" ht="45">
      <c r="A25" s="7" t="s">
        <v>118</v>
      </c>
      <c r="B25" s="14" t="s">
        <v>46</v>
      </c>
      <c r="C25" s="86">
        <f>D25+E25+F25+G25</f>
        <v>881.6</v>
      </c>
      <c r="D25" s="84"/>
      <c r="E25" s="84"/>
      <c r="F25" s="84"/>
      <c r="G25" s="86">
        <v>881.6</v>
      </c>
      <c r="H25" s="84"/>
      <c r="I25" s="84"/>
      <c r="J25" s="84"/>
      <c r="K25" s="84"/>
      <c r="L25" s="87">
        <f>P25</f>
        <v>0</v>
      </c>
      <c r="M25" s="84"/>
      <c r="N25" s="84"/>
      <c r="O25" s="84"/>
      <c r="P25" s="84"/>
      <c r="Q25" s="84"/>
      <c r="R25" s="88">
        <f>C25+L25</f>
        <v>881.6</v>
      </c>
      <c r="S25" s="6"/>
      <c r="T25" s="6"/>
      <c r="U25" s="6"/>
      <c r="V25" s="6"/>
      <c r="W25" s="9"/>
    </row>
    <row r="26" spans="1:23" ht="15">
      <c r="A26" s="7" t="s">
        <v>119</v>
      </c>
      <c r="B26" s="14" t="s">
        <v>95</v>
      </c>
      <c r="C26" s="84">
        <f>D26+E26+F26+G26</f>
        <v>0</v>
      </c>
      <c r="D26" s="84"/>
      <c r="E26" s="84"/>
      <c r="F26" s="84"/>
      <c r="G26" s="84">
        <v>0</v>
      </c>
      <c r="H26" s="84"/>
      <c r="I26" s="84"/>
      <c r="J26" s="84"/>
      <c r="K26" s="84"/>
      <c r="L26" s="87">
        <f>P26</f>
        <v>0</v>
      </c>
      <c r="M26" s="84"/>
      <c r="N26" s="84"/>
      <c r="O26" s="84"/>
      <c r="P26" s="84"/>
      <c r="Q26" s="84"/>
      <c r="R26" s="87">
        <f>C26+L26</f>
        <v>0</v>
      </c>
      <c r="S26" s="6"/>
      <c r="T26" s="6"/>
      <c r="U26" s="6"/>
      <c r="V26" s="6"/>
      <c r="W26" s="9"/>
    </row>
    <row r="27" spans="1:23" ht="29.25">
      <c r="A27" s="24" t="s">
        <v>2</v>
      </c>
      <c r="B27" s="11" t="s">
        <v>29</v>
      </c>
      <c r="C27" s="70">
        <f>C28+C29+C30+C31+C32+C33+C34+C35</f>
        <v>28753.8</v>
      </c>
      <c r="D27" s="70">
        <f>D30+D32+D28+D29+D31+D33+D34+D35</f>
        <v>6598</v>
      </c>
      <c r="E27" s="70">
        <f aca="true" t="shared" si="7" ref="E27:K27">E30+E32+E28+E29+E31+E33+E34+E35</f>
        <v>1992.6</v>
      </c>
      <c r="F27" s="70">
        <f t="shared" si="7"/>
        <v>520.7</v>
      </c>
      <c r="G27" s="70">
        <f t="shared" si="7"/>
        <v>17642.5</v>
      </c>
      <c r="H27" s="70">
        <f t="shared" si="7"/>
        <v>0</v>
      </c>
      <c r="I27" s="70">
        <f t="shared" si="7"/>
        <v>0</v>
      </c>
      <c r="J27" s="70">
        <f t="shared" si="7"/>
        <v>0</v>
      </c>
      <c r="K27" s="70">
        <f t="shared" si="7"/>
        <v>2000</v>
      </c>
      <c r="L27" s="70">
        <f aca="true" t="shared" si="8" ref="L27:Q27">L29+L34</f>
        <v>0</v>
      </c>
      <c r="M27" s="70">
        <f t="shared" si="8"/>
        <v>0</v>
      </c>
      <c r="N27" s="70">
        <f t="shared" si="8"/>
        <v>0</v>
      </c>
      <c r="O27" s="70">
        <f t="shared" si="8"/>
        <v>0</v>
      </c>
      <c r="P27" s="70">
        <f t="shared" si="8"/>
        <v>0</v>
      </c>
      <c r="Q27" s="70">
        <f t="shared" si="8"/>
        <v>0</v>
      </c>
      <c r="R27" s="70">
        <f>R28+R29+R30+R31+R32+R33+R34+R35</f>
        <v>28753.8</v>
      </c>
      <c r="S27" s="6"/>
      <c r="T27" s="6"/>
      <c r="U27" s="6"/>
      <c r="V27" s="6"/>
      <c r="W27" s="9"/>
    </row>
    <row r="28" spans="1:23" ht="228.75" customHeight="1">
      <c r="A28" s="7" t="s">
        <v>121</v>
      </c>
      <c r="B28" s="14" t="s">
        <v>31</v>
      </c>
      <c r="C28" s="84">
        <f>G28</f>
        <v>625</v>
      </c>
      <c r="D28" s="84"/>
      <c r="E28" s="84"/>
      <c r="F28" s="84"/>
      <c r="G28" s="84">
        <v>625</v>
      </c>
      <c r="H28" s="84"/>
      <c r="I28" s="84"/>
      <c r="J28" s="84"/>
      <c r="K28" s="84"/>
      <c r="L28" s="84">
        <f>P28</f>
        <v>0</v>
      </c>
      <c r="M28" s="84"/>
      <c r="N28" s="84"/>
      <c r="O28" s="84"/>
      <c r="P28" s="84"/>
      <c r="Q28" s="84"/>
      <c r="R28" s="87">
        <f>C28+L28</f>
        <v>625</v>
      </c>
      <c r="S28" s="6"/>
      <c r="T28" s="6"/>
      <c r="U28" s="6"/>
      <c r="V28" s="6"/>
      <c r="W28" s="9"/>
    </row>
    <row r="29" spans="1:23" ht="46.5" customHeight="1">
      <c r="A29" s="21" t="s">
        <v>168</v>
      </c>
      <c r="B29" s="20" t="s">
        <v>31</v>
      </c>
      <c r="C29" s="83">
        <f>K29+G29</f>
        <v>1090</v>
      </c>
      <c r="D29" s="83"/>
      <c r="E29" s="83"/>
      <c r="F29" s="83"/>
      <c r="G29" s="83">
        <v>90</v>
      </c>
      <c r="H29" s="83"/>
      <c r="I29" s="83"/>
      <c r="J29" s="83"/>
      <c r="K29" s="83">
        <v>1000</v>
      </c>
      <c r="L29" s="84">
        <f aca="true" t="shared" si="9" ref="L29:L35">P29</f>
        <v>0</v>
      </c>
      <c r="M29" s="83"/>
      <c r="N29" s="83"/>
      <c r="O29" s="83"/>
      <c r="P29" s="83"/>
      <c r="Q29" s="83"/>
      <c r="R29" s="87">
        <f aca="true" t="shared" si="10" ref="R29:R35">C29+L29</f>
        <v>1090</v>
      </c>
      <c r="S29" s="6"/>
      <c r="T29" s="6"/>
      <c r="U29" s="6"/>
      <c r="V29" s="6"/>
      <c r="W29" s="9"/>
    </row>
    <row r="30" spans="1:23" ht="60">
      <c r="A30" s="18" t="s">
        <v>88</v>
      </c>
      <c r="B30" s="19" t="s">
        <v>87</v>
      </c>
      <c r="C30" s="87">
        <f>D30+E30+F30+G30</f>
        <v>17199.9</v>
      </c>
      <c r="D30" s="87">
        <v>4300</v>
      </c>
      <c r="E30" s="87">
        <v>1298.6</v>
      </c>
      <c r="F30" s="87">
        <v>484.4</v>
      </c>
      <c r="G30" s="87">
        <v>11116.9</v>
      </c>
      <c r="H30" s="87"/>
      <c r="I30" s="87"/>
      <c r="J30" s="87"/>
      <c r="K30" s="87"/>
      <c r="L30" s="84">
        <f t="shared" si="9"/>
        <v>0</v>
      </c>
      <c r="M30" s="87"/>
      <c r="N30" s="87"/>
      <c r="O30" s="87"/>
      <c r="P30" s="87"/>
      <c r="Q30" s="87"/>
      <c r="R30" s="87">
        <f t="shared" si="10"/>
        <v>17199.9</v>
      </c>
      <c r="S30" s="6"/>
      <c r="T30" s="6"/>
      <c r="U30" s="6"/>
      <c r="V30" s="6"/>
      <c r="W30" s="9"/>
    </row>
    <row r="31" spans="1:23" ht="45">
      <c r="A31" s="18" t="s">
        <v>89</v>
      </c>
      <c r="B31" s="19" t="s">
        <v>87</v>
      </c>
      <c r="C31" s="87">
        <f>G31</f>
        <v>4918</v>
      </c>
      <c r="D31" s="87"/>
      <c r="E31" s="87"/>
      <c r="F31" s="87"/>
      <c r="G31" s="87">
        <v>4918</v>
      </c>
      <c r="H31" s="87"/>
      <c r="I31" s="87"/>
      <c r="J31" s="87"/>
      <c r="K31" s="87"/>
      <c r="L31" s="84">
        <f t="shared" si="9"/>
        <v>0</v>
      </c>
      <c r="M31" s="87"/>
      <c r="N31" s="87"/>
      <c r="O31" s="87"/>
      <c r="P31" s="87"/>
      <c r="Q31" s="87"/>
      <c r="R31" s="87">
        <f t="shared" si="10"/>
        <v>4918</v>
      </c>
      <c r="S31" s="6"/>
      <c r="T31" s="6"/>
      <c r="U31" s="6"/>
      <c r="V31" s="6"/>
      <c r="W31" s="9"/>
    </row>
    <row r="32" spans="1:23" ht="30">
      <c r="A32" s="21" t="s">
        <v>123</v>
      </c>
      <c r="B32" s="20" t="s">
        <v>30</v>
      </c>
      <c r="C32" s="83">
        <f>D32+E32+F32+G32</f>
        <v>3220.9</v>
      </c>
      <c r="D32" s="83">
        <v>2298</v>
      </c>
      <c r="E32" s="83">
        <v>694</v>
      </c>
      <c r="F32" s="83">
        <v>36.3</v>
      </c>
      <c r="G32" s="83">
        <v>192.6</v>
      </c>
      <c r="H32" s="83"/>
      <c r="I32" s="83"/>
      <c r="J32" s="83"/>
      <c r="K32" s="83"/>
      <c r="L32" s="84">
        <f t="shared" si="9"/>
        <v>0</v>
      </c>
      <c r="M32" s="83"/>
      <c r="N32" s="83"/>
      <c r="O32" s="83"/>
      <c r="P32" s="83"/>
      <c r="Q32" s="83"/>
      <c r="R32" s="87">
        <f t="shared" si="10"/>
        <v>3220.9</v>
      </c>
      <c r="S32" s="6"/>
      <c r="T32" s="6"/>
      <c r="U32" s="6"/>
      <c r="V32" s="6"/>
      <c r="W32" s="9"/>
    </row>
    <row r="33" spans="1:23" ht="45">
      <c r="A33" s="21" t="s">
        <v>169</v>
      </c>
      <c r="B33" s="20" t="s">
        <v>30</v>
      </c>
      <c r="C33" s="83">
        <f>H33</f>
        <v>0</v>
      </c>
      <c r="D33" s="70"/>
      <c r="E33" s="70"/>
      <c r="F33" s="70"/>
      <c r="G33" s="83"/>
      <c r="H33" s="83">
        <v>0</v>
      </c>
      <c r="I33" s="83">
        <v>0</v>
      </c>
      <c r="J33" s="83"/>
      <c r="K33" s="83"/>
      <c r="L33" s="84">
        <f t="shared" si="9"/>
        <v>0</v>
      </c>
      <c r="M33" s="83"/>
      <c r="N33" s="83"/>
      <c r="O33" s="83"/>
      <c r="P33" s="83"/>
      <c r="Q33" s="83"/>
      <c r="R33" s="87">
        <f t="shared" si="10"/>
        <v>0</v>
      </c>
      <c r="S33" s="6"/>
      <c r="T33" s="6"/>
      <c r="U33" s="6"/>
      <c r="V33" s="6"/>
      <c r="W33" s="9"/>
    </row>
    <row r="34" spans="1:23" ht="45">
      <c r="A34" s="21" t="s">
        <v>69</v>
      </c>
      <c r="B34" s="14" t="s">
        <v>30</v>
      </c>
      <c r="C34" s="84">
        <f>G34+K34</f>
        <v>1250</v>
      </c>
      <c r="D34" s="84"/>
      <c r="E34" s="84"/>
      <c r="F34" s="84"/>
      <c r="G34" s="84">
        <v>250</v>
      </c>
      <c r="H34" s="84"/>
      <c r="I34" s="84"/>
      <c r="J34" s="84"/>
      <c r="K34" s="84">
        <v>1000</v>
      </c>
      <c r="L34" s="84">
        <f t="shared" si="9"/>
        <v>0</v>
      </c>
      <c r="M34" s="84"/>
      <c r="N34" s="84"/>
      <c r="O34" s="84"/>
      <c r="P34" s="84"/>
      <c r="Q34" s="84"/>
      <c r="R34" s="87">
        <f t="shared" si="10"/>
        <v>1250</v>
      </c>
      <c r="S34" s="6"/>
      <c r="T34" s="6"/>
      <c r="U34" s="6"/>
      <c r="V34" s="6"/>
      <c r="W34" s="9"/>
    </row>
    <row r="35" spans="1:23" ht="15">
      <c r="A35" s="21" t="s">
        <v>114</v>
      </c>
      <c r="B35" s="20" t="s">
        <v>30</v>
      </c>
      <c r="C35" s="83">
        <f>G35</f>
        <v>450</v>
      </c>
      <c r="D35" s="83"/>
      <c r="E35" s="83"/>
      <c r="F35" s="83"/>
      <c r="G35" s="83">
        <v>450</v>
      </c>
      <c r="H35" s="83"/>
      <c r="I35" s="83"/>
      <c r="J35" s="83"/>
      <c r="K35" s="83"/>
      <c r="L35" s="84">
        <f t="shared" si="9"/>
        <v>0</v>
      </c>
      <c r="M35" s="83"/>
      <c r="N35" s="83"/>
      <c r="O35" s="83"/>
      <c r="P35" s="83"/>
      <c r="Q35" s="83"/>
      <c r="R35" s="87">
        <f t="shared" si="10"/>
        <v>450</v>
      </c>
      <c r="S35" s="6"/>
      <c r="T35" s="6"/>
      <c r="U35" s="6"/>
      <c r="V35" s="6"/>
      <c r="W35" s="9"/>
    </row>
    <row r="36" spans="1:23" ht="43.5">
      <c r="A36" s="24" t="s">
        <v>6</v>
      </c>
      <c r="B36" s="11" t="s">
        <v>32</v>
      </c>
      <c r="C36" s="70">
        <f>C37+C38+C39+C40+C41+C42+C43+C44+C45+C46+C47+C48</f>
        <v>42280.4</v>
      </c>
      <c r="D36" s="70">
        <f>D45+D48</f>
        <v>8773.8</v>
      </c>
      <c r="E36" s="70">
        <f>E45+E48</f>
        <v>2649.7</v>
      </c>
      <c r="F36" s="70">
        <f>F44+F45+F48</f>
        <v>20388</v>
      </c>
      <c r="G36" s="70">
        <f>G37+G38+G39+G41+G43+G44+G45+G46+G47+G48</f>
        <v>10468.9</v>
      </c>
      <c r="H36" s="70">
        <f>H42</f>
        <v>0</v>
      </c>
      <c r="I36" s="70">
        <f>I42</f>
        <v>0</v>
      </c>
      <c r="J36" s="70">
        <f>J42</f>
        <v>0</v>
      </c>
      <c r="K36" s="70">
        <f>K42</f>
        <v>0</v>
      </c>
      <c r="L36" s="70">
        <f aca="true" t="shared" si="11" ref="L36:R36">L37+L38+L39+L40+L41+L42+L43+L44+L45+L46+L47+L48</f>
        <v>3134</v>
      </c>
      <c r="M36" s="70">
        <f t="shared" si="11"/>
        <v>0</v>
      </c>
      <c r="N36" s="70">
        <f t="shared" si="11"/>
        <v>0</v>
      </c>
      <c r="O36" s="70">
        <f t="shared" si="11"/>
        <v>0</v>
      </c>
      <c r="P36" s="70">
        <f t="shared" si="11"/>
        <v>0</v>
      </c>
      <c r="Q36" s="70">
        <f t="shared" si="11"/>
        <v>3134</v>
      </c>
      <c r="R36" s="70">
        <f t="shared" si="11"/>
        <v>45414.4</v>
      </c>
      <c r="S36" s="6"/>
      <c r="T36" s="6"/>
      <c r="U36" s="6"/>
      <c r="V36" s="6"/>
      <c r="W36" s="9"/>
    </row>
    <row r="37" spans="1:23" ht="60">
      <c r="A37" s="7" t="s">
        <v>163</v>
      </c>
      <c r="B37" s="14" t="s">
        <v>40</v>
      </c>
      <c r="C37" s="84">
        <f>G37</f>
        <v>1266.2</v>
      </c>
      <c r="D37" s="84"/>
      <c r="E37" s="84"/>
      <c r="F37" s="84"/>
      <c r="G37" s="83">
        <v>1266.2</v>
      </c>
      <c r="H37" s="84"/>
      <c r="I37" s="84"/>
      <c r="J37" s="84"/>
      <c r="K37" s="84"/>
      <c r="L37" s="84">
        <f>P37+Q37</f>
        <v>0</v>
      </c>
      <c r="M37" s="84"/>
      <c r="N37" s="84"/>
      <c r="O37" s="84"/>
      <c r="P37" s="84"/>
      <c r="Q37" s="84"/>
      <c r="R37" s="87">
        <f>C37+L37</f>
        <v>1266.2</v>
      </c>
      <c r="S37" s="6"/>
      <c r="T37" s="6"/>
      <c r="U37" s="6"/>
      <c r="V37" s="6"/>
      <c r="W37" s="9"/>
    </row>
    <row r="38" spans="1:23" ht="45">
      <c r="A38" s="7" t="s">
        <v>157</v>
      </c>
      <c r="B38" s="14" t="s">
        <v>40</v>
      </c>
      <c r="C38" s="84">
        <f>G38</f>
        <v>0</v>
      </c>
      <c r="D38" s="84"/>
      <c r="E38" s="84"/>
      <c r="F38" s="84"/>
      <c r="G38" s="83"/>
      <c r="H38" s="84"/>
      <c r="I38" s="84"/>
      <c r="J38" s="84"/>
      <c r="K38" s="84"/>
      <c r="L38" s="84">
        <f aca="true" t="shared" si="12" ref="L38:L48">P38+Q38</f>
        <v>0</v>
      </c>
      <c r="M38" s="84"/>
      <c r="N38" s="84"/>
      <c r="O38" s="84"/>
      <c r="P38" s="84"/>
      <c r="Q38" s="84"/>
      <c r="R38" s="87">
        <f aca="true" t="shared" si="13" ref="R38:R48">C38+L38</f>
        <v>0</v>
      </c>
      <c r="S38" s="6"/>
      <c r="T38" s="6"/>
      <c r="U38" s="6"/>
      <c r="V38" s="6"/>
      <c r="W38" s="9"/>
    </row>
    <row r="39" spans="1:23" ht="45">
      <c r="A39" s="7" t="s">
        <v>125</v>
      </c>
      <c r="B39" s="17" t="s">
        <v>40</v>
      </c>
      <c r="C39" s="93">
        <f>G39</f>
        <v>50</v>
      </c>
      <c r="D39" s="84"/>
      <c r="E39" s="84"/>
      <c r="F39" s="84"/>
      <c r="G39" s="84">
        <v>50</v>
      </c>
      <c r="H39" s="70"/>
      <c r="I39" s="70"/>
      <c r="J39" s="70"/>
      <c r="K39" s="70"/>
      <c r="L39" s="84">
        <f t="shared" si="12"/>
        <v>0</v>
      </c>
      <c r="M39" s="70"/>
      <c r="N39" s="70"/>
      <c r="O39" s="70"/>
      <c r="P39" s="70"/>
      <c r="Q39" s="70"/>
      <c r="R39" s="87">
        <f t="shared" si="13"/>
        <v>50</v>
      </c>
      <c r="S39" s="6"/>
      <c r="T39" s="6"/>
      <c r="U39" s="6"/>
      <c r="V39" s="6"/>
      <c r="W39" s="9"/>
    </row>
    <row r="40" spans="1:23" ht="15">
      <c r="A40" s="7" t="s">
        <v>137</v>
      </c>
      <c r="B40" s="14" t="s">
        <v>73</v>
      </c>
      <c r="C40" s="84"/>
      <c r="D40" s="84"/>
      <c r="E40" s="84"/>
      <c r="F40" s="84"/>
      <c r="G40" s="83"/>
      <c r="H40" s="70"/>
      <c r="I40" s="70"/>
      <c r="J40" s="70"/>
      <c r="K40" s="70"/>
      <c r="L40" s="84">
        <f t="shared" si="12"/>
        <v>3134</v>
      </c>
      <c r="M40" s="70"/>
      <c r="N40" s="70"/>
      <c r="O40" s="70"/>
      <c r="P40" s="70"/>
      <c r="Q40" s="87">
        <v>3134</v>
      </c>
      <c r="R40" s="87">
        <f t="shared" si="13"/>
        <v>3134</v>
      </c>
      <c r="S40" s="6"/>
      <c r="T40" s="6"/>
      <c r="U40" s="6"/>
      <c r="V40" s="6"/>
      <c r="W40" s="9"/>
    </row>
    <row r="41" spans="1:23" ht="30">
      <c r="A41" s="7" t="s">
        <v>72</v>
      </c>
      <c r="B41" s="14" t="s">
        <v>73</v>
      </c>
      <c r="C41" s="84">
        <f>G41</f>
        <v>728.6</v>
      </c>
      <c r="D41" s="84"/>
      <c r="E41" s="84"/>
      <c r="F41" s="84"/>
      <c r="G41" s="83">
        <v>728.6</v>
      </c>
      <c r="H41" s="70"/>
      <c r="I41" s="70"/>
      <c r="J41" s="70"/>
      <c r="K41" s="70"/>
      <c r="L41" s="84">
        <f t="shared" si="12"/>
        <v>0</v>
      </c>
      <c r="M41" s="70"/>
      <c r="N41" s="70"/>
      <c r="O41" s="70"/>
      <c r="P41" s="70"/>
      <c r="Q41" s="70"/>
      <c r="R41" s="87">
        <f t="shared" si="13"/>
        <v>728.6</v>
      </c>
      <c r="S41" s="6"/>
      <c r="T41" s="6"/>
      <c r="U41" s="6"/>
      <c r="V41" s="6"/>
      <c r="W41" s="9"/>
    </row>
    <row r="42" spans="1:23" ht="15">
      <c r="A42" s="7" t="s">
        <v>124</v>
      </c>
      <c r="B42" s="14" t="s">
        <v>73</v>
      </c>
      <c r="C42" s="84">
        <f>H42</f>
        <v>0</v>
      </c>
      <c r="D42" s="84"/>
      <c r="E42" s="84"/>
      <c r="F42" s="84"/>
      <c r="G42" s="83"/>
      <c r="H42" s="84">
        <v>0</v>
      </c>
      <c r="I42" s="70"/>
      <c r="J42" s="70"/>
      <c r="K42" s="70"/>
      <c r="L42" s="84">
        <f t="shared" si="12"/>
        <v>0</v>
      </c>
      <c r="M42" s="70"/>
      <c r="N42" s="70"/>
      <c r="O42" s="70"/>
      <c r="P42" s="70"/>
      <c r="Q42" s="70"/>
      <c r="R42" s="87">
        <f t="shared" si="13"/>
        <v>0</v>
      </c>
      <c r="S42" s="6"/>
      <c r="T42" s="6"/>
      <c r="U42" s="6"/>
      <c r="V42" s="6"/>
      <c r="W42" s="9"/>
    </row>
    <row r="43" spans="1:23" ht="60">
      <c r="A43" s="7" t="s">
        <v>99</v>
      </c>
      <c r="B43" s="14" t="s">
        <v>56</v>
      </c>
      <c r="C43" s="84">
        <f>G43</f>
        <v>2000</v>
      </c>
      <c r="D43" s="84"/>
      <c r="E43" s="84"/>
      <c r="F43" s="84"/>
      <c r="G43" s="83">
        <v>2000</v>
      </c>
      <c r="H43" s="84"/>
      <c r="I43" s="84"/>
      <c r="J43" s="84"/>
      <c r="K43" s="84"/>
      <c r="L43" s="84">
        <f t="shared" si="12"/>
        <v>0</v>
      </c>
      <c r="M43" s="84"/>
      <c r="N43" s="84"/>
      <c r="O43" s="84"/>
      <c r="P43" s="84"/>
      <c r="Q43" s="84"/>
      <c r="R43" s="87">
        <f t="shared" si="13"/>
        <v>2000</v>
      </c>
      <c r="S43" s="6"/>
      <c r="T43" s="6"/>
      <c r="U43" s="6"/>
      <c r="V43" s="6"/>
      <c r="W43" s="9"/>
    </row>
    <row r="44" spans="1:23" ht="45">
      <c r="A44" s="7" t="s">
        <v>127</v>
      </c>
      <c r="B44" s="14" t="s">
        <v>56</v>
      </c>
      <c r="C44" s="84">
        <f>F44+G44</f>
        <v>13085.9</v>
      </c>
      <c r="D44" s="84"/>
      <c r="E44" s="84"/>
      <c r="F44" s="84">
        <v>11667.5</v>
      </c>
      <c r="G44" s="83">
        <v>1418.4</v>
      </c>
      <c r="H44" s="84"/>
      <c r="I44" s="84"/>
      <c r="J44" s="84"/>
      <c r="K44" s="84"/>
      <c r="L44" s="84">
        <f t="shared" si="12"/>
        <v>0</v>
      </c>
      <c r="M44" s="84"/>
      <c r="N44" s="84"/>
      <c r="O44" s="84"/>
      <c r="P44" s="84"/>
      <c r="Q44" s="84"/>
      <c r="R44" s="87">
        <f t="shared" si="13"/>
        <v>13085.9</v>
      </c>
      <c r="S44" s="6"/>
      <c r="T44" s="6"/>
      <c r="U44" s="6"/>
      <c r="V44" s="6"/>
      <c r="W44" s="9"/>
    </row>
    <row r="45" spans="1:23" ht="75">
      <c r="A45" s="7" t="s">
        <v>126</v>
      </c>
      <c r="B45" s="14" t="s">
        <v>56</v>
      </c>
      <c r="C45" s="84">
        <f>D45+E45+F45+G45</f>
        <v>21306.5</v>
      </c>
      <c r="D45" s="84">
        <v>6447.5</v>
      </c>
      <c r="E45" s="84">
        <v>1947.1</v>
      </c>
      <c r="F45" s="84">
        <v>8506.9</v>
      </c>
      <c r="G45" s="83">
        <v>4405</v>
      </c>
      <c r="H45" s="84"/>
      <c r="I45" s="84"/>
      <c r="J45" s="84"/>
      <c r="K45" s="84"/>
      <c r="L45" s="84">
        <f t="shared" si="12"/>
        <v>0</v>
      </c>
      <c r="M45" s="84"/>
      <c r="N45" s="84"/>
      <c r="O45" s="84"/>
      <c r="P45" s="84"/>
      <c r="Q45" s="84"/>
      <c r="R45" s="87">
        <f t="shared" si="13"/>
        <v>21306.5</v>
      </c>
      <c r="S45" s="6"/>
      <c r="T45" s="6"/>
      <c r="U45" s="6"/>
      <c r="V45" s="6"/>
      <c r="W45" s="9"/>
    </row>
    <row r="46" spans="1:23" ht="75">
      <c r="A46" s="7" t="s">
        <v>166</v>
      </c>
      <c r="B46" s="14" t="s">
        <v>56</v>
      </c>
      <c r="C46" s="84">
        <f>G46</f>
        <v>180.8</v>
      </c>
      <c r="D46" s="84"/>
      <c r="E46" s="84"/>
      <c r="F46" s="84"/>
      <c r="G46" s="83">
        <v>180.8</v>
      </c>
      <c r="H46" s="84"/>
      <c r="I46" s="84"/>
      <c r="J46" s="84"/>
      <c r="K46" s="84"/>
      <c r="L46" s="84">
        <f t="shared" si="12"/>
        <v>0</v>
      </c>
      <c r="M46" s="84"/>
      <c r="N46" s="84"/>
      <c r="O46" s="84"/>
      <c r="P46" s="84"/>
      <c r="Q46" s="84"/>
      <c r="R46" s="87">
        <f t="shared" si="13"/>
        <v>180.8</v>
      </c>
      <c r="S46" s="6"/>
      <c r="T46" s="6"/>
      <c r="U46" s="6"/>
      <c r="V46" s="6"/>
      <c r="W46" s="9"/>
    </row>
    <row r="47" spans="1:23" ht="45">
      <c r="A47" s="7" t="s">
        <v>165</v>
      </c>
      <c r="B47" s="14" t="s">
        <v>56</v>
      </c>
      <c r="C47" s="84">
        <f>G47</f>
        <v>199.8</v>
      </c>
      <c r="D47" s="84"/>
      <c r="E47" s="84"/>
      <c r="F47" s="84"/>
      <c r="G47" s="83">
        <v>199.8</v>
      </c>
      <c r="H47" s="84"/>
      <c r="I47" s="84"/>
      <c r="J47" s="84"/>
      <c r="K47" s="84"/>
      <c r="L47" s="84">
        <f t="shared" si="12"/>
        <v>0</v>
      </c>
      <c r="M47" s="84"/>
      <c r="N47" s="84"/>
      <c r="O47" s="84"/>
      <c r="P47" s="84"/>
      <c r="Q47" s="84"/>
      <c r="R47" s="87">
        <f t="shared" si="13"/>
        <v>199.8</v>
      </c>
      <c r="S47" s="6"/>
      <c r="T47" s="6"/>
      <c r="U47" s="6"/>
      <c r="V47" s="6"/>
      <c r="W47" s="9"/>
    </row>
    <row r="48" spans="1:23" ht="30">
      <c r="A48" s="7" t="s">
        <v>100</v>
      </c>
      <c r="B48" s="14" t="s">
        <v>55</v>
      </c>
      <c r="C48" s="84">
        <f>D48+E48+F48+G48</f>
        <v>3462.6</v>
      </c>
      <c r="D48" s="84">
        <v>2326.3</v>
      </c>
      <c r="E48" s="84">
        <v>702.6</v>
      </c>
      <c r="F48" s="84">
        <v>213.6</v>
      </c>
      <c r="G48" s="84">
        <v>220.1</v>
      </c>
      <c r="H48" s="84"/>
      <c r="I48" s="84"/>
      <c r="J48" s="84"/>
      <c r="K48" s="84"/>
      <c r="L48" s="84">
        <f t="shared" si="12"/>
        <v>0</v>
      </c>
      <c r="M48" s="84"/>
      <c r="N48" s="84"/>
      <c r="O48" s="84"/>
      <c r="P48" s="84"/>
      <c r="Q48" s="84"/>
      <c r="R48" s="87">
        <f t="shared" si="13"/>
        <v>3462.6</v>
      </c>
      <c r="S48" s="6"/>
      <c r="T48" s="6"/>
      <c r="U48" s="6"/>
      <c r="V48" s="6"/>
      <c r="W48" s="9"/>
    </row>
    <row r="49" spans="1:23" ht="29.25">
      <c r="A49" s="24" t="s">
        <v>3</v>
      </c>
      <c r="B49" s="11" t="s">
        <v>33</v>
      </c>
      <c r="C49" s="70">
        <f>C50+C51</f>
        <v>0</v>
      </c>
      <c r="D49" s="70">
        <f aca="true" t="shared" si="14" ref="D49:K49">D50+D51</f>
        <v>0</v>
      </c>
      <c r="E49" s="70">
        <f t="shared" si="14"/>
        <v>0</v>
      </c>
      <c r="F49" s="70">
        <f t="shared" si="14"/>
        <v>0</v>
      </c>
      <c r="G49" s="70">
        <f t="shared" si="14"/>
        <v>0</v>
      </c>
      <c r="H49" s="70">
        <f t="shared" si="14"/>
        <v>0</v>
      </c>
      <c r="I49" s="70">
        <f t="shared" si="14"/>
        <v>0</v>
      </c>
      <c r="J49" s="70">
        <f t="shared" si="14"/>
        <v>0</v>
      </c>
      <c r="K49" s="70">
        <f t="shared" si="14"/>
        <v>0</v>
      </c>
      <c r="L49" s="70">
        <f aca="true" t="shared" si="15" ref="L49:R49">L50+L51</f>
        <v>712.6</v>
      </c>
      <c r="M49" s="70">
        <f t="shared" si="15"/>
        <v>379.5</v>
      </c>
      <c r="N49" s="70">
        <f t="shared" si="15"/>
        <v>114.6</v>
      </c>
      <c r="O49" s="70">
        <f t="shared" si="15"/>
        <v>17.3</v>
      </c>
      <c r="P49" s="70">
        <f t="shared" si="15"/>
        <v>201.2</v>
      </c>
      <c r="Q49" s="70">
        <f t="shared" si="15"/>
        <v>0</v>
      </c>
      <c r="R49" s="89">
        <f t="shared" si="15"/>
        <v>712.6</v>
      </c>
      <c r="S49" s="6"/>
      <c r="T49" s="6"/>
      <c r="U49" s="6"/>
      <c r="V49" s="6"/>
      <c r="W49" s="9"/>
    </row>
    <row r="50" spans="1:23" ht="60">
      <c r="A50" s="7" t="s">
        <v>122</v>
      </c>
      <c r="B50" s="14" t="s">
        <v>58</v>
      </c>
      <c r="C50" s="84"/>
      <c r="D50" s="84"/>
      <c r="E50" s="84"/>
      <c r="F50" s="84"/>
      <c r="G50" s="84"/>
      <c r="H50" s="84"/>
      <c r="I50" s="84"/>
      <c r="J50" s="84"/>
      <c r="K50" s="84"/>
      <c r="L50" s="84">
        <f>M50+N50+O50+P50</f>
        <v>648.6</v>
      </c>
      <c r="M50" s="84">
        <v>379.5</v>
      </c>
      <c r="N50" s="84">
        <v>114.6</v>
      </c>
      <c r="O50" s="84">
        <v>17.3</v>
      </c>
      <c r="P50" s="84">
        <v>137.2</v>
      </c>
      <c r="Q50" s="84"/>
      <c r="R50" s="84">
        <f>L50</f>
        <v>648.6</v>
      </c>
      <c r="S50" s="6"/>
      <c r="T50" s="6"/>
      <c r="U50" s="6"/>
      <c r="V50" s="6"/>
      <c r="W50" s="9"/>
    </row>
    <row r="51" spans="1:23" ht="30">
      <c r="A51" s="7" t="s">
        <v>57</v>
      </c>
      <c r="B51" s="14" t="s">
        <v>58</v>
      </c>
      <c r="C51" s="84"/>
      <c r="D51" s="84"/>
      <c r="E51" s="84"/>
      <c r="F51" s="84"/>
      <c r="G51" s="83"/>
      <c r="H51" s="84"/>
      <c r="I51" s="84"/>
      <c r="J51" s="84"/>
      <c r="K51" s="84"/>
      <c r="L51" s="84">
        <f>P51</f>
        <v>64</v>
      </c>
      <c r="M51" s="84"/>
      <c r="N51" s="84"/>
      <c r="O51" s="84"/>
      <c r="P51" s="84">
        <v>64</v>
      </c>
      <c r="Q51" s="84"/>
      <c r="R51" s="84">
        <f>L51</f>
        <v>64</v>
      </c>
      <c r="S51" s="6"/>
      <c r="T51" s="6"/>
      <c r="U51" s="6"/>
      <c r="V51" s="6"/>
      <c r="W51" s="9"/>
    </row>
    <row r="52" spans="1:23" ht="15">
      <c r="A52" s="24" t="s">
        <v>4</v>
      </c>
      <c r="B52" s="11" t="s">
        <v>34</v>
      </c>
      <c r="C52" s="70">
        <f>C53+C54+C55+C56+C57+C58+C59+C60+C62+C63+C64+C65+C67+C68+C69+C70+C71+C72+C73+C66+C61</f>
        <v>271516.6</v>
      </c>
      <c r="D52" s="70">
        <f aca="true" t="shared" si="16" ref="D52:R52">D53+D54+D55+D56+D57+D58+D59+D60+D62+D63+D64+D65+D67+D68+D69+D70+D71+D72+D73+D66+D61</f>
        <v>81813.9</v>
      </c>
      <c r="E52" s="70">
        <f t="shared" si="16"/>
        <v>24707.9</v>
      </c>
      <c r="F52" s="70">
        <f t="shared" si="16"/>
        <v>79610.6</v>
      </c>
      <c r="G52" s="70">
        <f t="shared" si="16"/>
        <v>52611</v>
      </c>
      <c r="H52" s="70">
        <f t="shared" si="16"/>
        <v>30711.5</v>
      </c>
      <c r="I52" s="70">
        <f t="shared" si="16"/>
        <v>30711.5</v>
      </c>
      <c r="J52" s="70">
        <f t="shared" si="16"/>
        <v>0</v>
      </c>
      <c r="K52" s="70">
        <f t="shared" si="16"/>
        <v>2061.7</v>
      </c>
      <c r="L52" s="70">
        <f t="shared" si="16"/>
        <v>0</v>
      </c>
      <c r="M52" s="70">
        <f t="shared" si="16"/>
        <v>0</v>
      </c>
      <c r="N52" s="70">
        <f t="shared" si="16"/>
        <v>0</v>
      </c>
      <c r="O52" s="70">
        <f t="shared" si="16"/>
        <v>0</v>
      </c>
      <c r="P52" s="70">
        <f t="shared" si="16"/>
        <v>0</v>
      </c>
      <c r="Q52" s="70">
        <f t="shared" si="16"/>
        <v>0</v>
      </c>
      <c r="R52" s="70">
        <f t="shared" si="16"/>
        <v>271516.6</v>
      </c>
      <c r="S52" s="6"/>
      <c r="T52" s="6"/>
      <c r="U52" s="6"/>
      <c r="V52" s="6"/>
      <c r="W52" s="9"/>
    </row>
    <row r="53" spans="1:23" ht="30">
      <c r="A53" s="7" t="s">
        <v>128</v>
      </c>
      <c r="B53" s="19" t="s">
        <v>75</v>
      </c>
      <c r="C53" s="87">
        <f>H53</f>
        <v>0</v>
      </c>
      <c r="D53" s="84"/>
      <c r="E53" s="84"/>
      <c r="F53" s="84"/>
      <c r="G53" s="84"/>
      <c r="H53" s="84">
        <v>0</v>
      </c>
      <c r="I53" s="84">
        <v>0</v>
      </c>
      <c r="J53" s="84"/>
      <c r="K53" s="84"/>
      <c r="L53" s="84"/>
      <c r="M53" s="84"/>
      <c r="N53" s="84"/>
      <c r="O53" s="84"/>
      <c r="P53" s="84"/>
      <c r="Q53" s="84"/>
      <c r="R53" s="84">
        <f>C53+L53</f>
        <v>0</v>
      </c>
      <c r="S53" s="22"/>
      <c r="T53" s="22"/>
      <c r="U53" s="22"/>
      <c r="V53" s="22"/>
      <c r="W53" s="9"/>
    </row>
    <row r="54" spans="1:23" ht="30">
      <c r="A54" s="7" t="s">
        <v>90</v>
      </c>
      <c r="B54" s="19" t="s">
        <v>75</v>
      </c>
      <c r="C54" s="87">
        <f>D54+E54+F54+G54</f>
        <v>66549</v>
      </c>
      <c r="D54" s="84">
        <v>11388.6</v>
      </c>
      <c r="E54" s="84">
        <v>3439.4</v>
      </c>
      <c r="F54" s="84">
        <v>31645.9</v>
      </c>
      <c r="G54" s="84">
        <v>20075.1</v>
      </c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>
        <f aca="true" t="shared" si="17" ref="R54:R73">C54+L54</f>
        <v>66549</v>
      </c>
      <c r="S54" s="22"/>
      <c r="T54" s="22"/>
      <c r="U54" s="22"/>
      <c r="V54" s="22"/>
      <c r="W54" s="9"/>
    </row>
    <row r="55" spans="1:23" ht="15">
      <c r="A55" s="7" t="s">
        <v>139</v>
      </c>
      <c r="B55" s="19" t="s">
        <v>76</v>
      </c>
      <c r="C55" s="87">
        <f aca="true" t="shared" si="18" ref="C55:C61">D55+E55+F55+G55</f>
        <v>47604</v>
      </c>
      <c r="D55" s="84"/>
      <c r="E55" s="84"/>
      <c r="F55" s="84">
        <v>30346.7</v>
      </c>
      <c r="G55" s="84">
        <v>17257.3</v>
      </c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>
        <f t="shared" si="17"/>
        <v>47604</v>
      </c>
      <c r="S55" s="22"/>
      <c r="T55" s="22"/>
      <c r="U55" s="22"/>
      <c r="V55" s="22"/>
      <c r="W55" s="9"/>
    </row>
    <row r="56" spans="1:23" ht="15">
      <c r="A56" s="7" t="s">
        <v>156</v>
      </c>
      <c r="B56" s="19" t="s">
        <v>76</v>
      </c>
      <c r="C56" s="87">
        <f t="shared" si="18"/>
        <v>6173.6</v>
      </c>
      <c r="D56" s="84"/>
      <c r="E56" s="84"/>
      <c r="F56" s="84">
        <v>2560.6</v>
      </c>
      <c r="G56" s="84">
        <v>3613</v>
      </c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>
        <f t="shared" si="17"/>
        <v>6173.6</v>
      </c>
      <c r="S56" s="22"/>
      <c r="T56" s="22"/>
      <c r="U56" s="22"/>
      <c r="V56" s="22"/>
      <c r="W56" s="9"/>
    </row>
    <row r="57" spans="1:23" ht="15">
      <c r="A57" s="7" t="s">
        <v>138</v>
      </c>
      <c r="B57" s="19" t="s">
        <v>78</v>
      </c>
      <c r="C57" s="87">
        <f t="shared" si="18"/>
        <v>296</v>
      </c>
      <c r="D57" s="84"/>
      <c r="E57" s="84"/>
      <c r="F57" s="84"/>
      <c r="G57" s="84">
        <v>296</v>
      </c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>
        <f t="shared" si="17"/>
        <v>296</v>
      </c>
      <c r="S57" s="22"/>
      <c r="T57" s="22"/>
      <c r="U57" s="22"/>
      <c r="V57" s="22"/>
      <c r="W57" s="9"/>
    </row>
    <row r="58" spans="1:23" ht="60">
      <c r="A58" s="7" t="s">
        <v>135</v>
      </c>
      <c r="B58" s="19" t="s">
        <v>76</v>
      </c>
      <c r="C58" s="87">
        <f t="shared" si="18"/>
        <v>6789</v>
      </c>
      <c r="D58" s="84">
        <v>4435.5</v>
      </c>
      <c r="E58" s="84">
        <v>1339.5</v>
      </c>
      <c r="F58" s="84">
        <v>602.1</v>
      </c>
      <c r="G58" s="84">
        <v>411.9</v>
      </c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>
        <f t="shared" si="17"/>
        <v>6789</v>
      </c>
      <c r="S58" s="22"/>
      <c r="T58" s="22"/>
      <c r="U58" s="22"/>
      <c r="V58" s="22"/>
      <c r="W58" s="9"/>
    </row>
    <row r="59" spans="1:23" ht="60">
      <c r="A59" s="7" t="s">
        <v>102</v>
      </c>
      <c r="B59" s="19" t="s">
        <v>76</v>
      </c>
      <c r="C59" s="87">
        <f t="shared" si="18"/>
        <v>12133</v>
      </c>
      <c r="D59" s="84">
        <v>8538.5</v>
      </c>
      <c r="E59" s="84">
        <v>2578.6</v>
      </c>
      <c r="F59" s="84">
        <v>497.6</v>
      </c>
      <c r="G59" s="84">
        <v>518.3</v>
      </c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>
        <f t="shared" si="17"/>
        <v>12133</v>
      </c>
      <c r="S59" s="22"/>
      <c r="T59" s="22"/>
      <c r="U59" s="22"/>
      <c r="V59" s="22"/>
      <c r="W59" s="9"/>
    </row>
    <row r="60" spans="1:23" ht="60">
      <c r="A60" s="7" t="s">
        <v>103</v>
      </c>
      <c r="B60" s="19" t="s">
        <v>76</v>
      </c>
      <c r="C60" s="87">
        <f t="shared" si="18"/>
        <v>17648</v>
      </c>
      <c r="D60" s="84">
        <v>11130.3</v>
      </c>
      <c r="E60" s="84">
        <v>3361.4</v>
      </c>
      <c r="F60" s="84">
        <v>1540.4</v>
      </c>
      <c r="G60" s="84">
        <v>1615.9</v>
      </c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>
        <f t="shared" si="17"/>
        <v>17648</v>
      </c>
      <c r="S60" s="22"/>
      <c r="T60" s="22"/>
      <c r="U60" s="22"/>
      <c r="V60" s="22"/>
      <c r="W60" s="9"/>
    </row>
    <row r="61" spans="1:23" ht="30">
      <c r="A61" s="7" t="s">
        <v>181</v>
      </c>
      <c r="B61" s="14" t="s">
        <v>76</v>
      </c>
      <c r="C61" s="87">
        <f t="shared" si="18"/>
        <v>34712.2</v>
      </c>
      <c r="D61" s="84">
        <v>16690.6</v>
      </c>
      <c r="E61" s="84">
        <v>5040.6</v>
      </c>
      <c r="F61" s="84">
        <v>11208.9</v>
      </c>
      <c r="G61" s="83">
        <v>1772.1</v>
      </c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>
        <f t="shared" si="17"/>
        <v>34712.2</v>
      </c>
      <c r="S61" s="22"/>
      <c r="T61" s="22"/>
      <c r="U61" s="22"/>
      <c r="V61" s="22"/>
      <c r="W61" s="9"/>
    </row>
    <row r="62" spans="1:23" ht="30">
      <c r="A62" s="7" t="s">
        <v>74</v>
      </c>
      <c r="B62" s="19" t="s">
        <v>76</v>
      </c>
      <c r="C62" s="87">
        <f>K62</f>
        <v>1122.6</v>
      </c>
      <c r="D62" s="84"/>
      <c r="E62" s="84"/>
      <c r="F62" s="84"/>
      <c r="G62" s="84"/>
      <c r="H62" s="84"/>
      <c r="I62" s="84"/>
      <c r="J62" s="84"/>
      <c r="K62" s="84">
        <v>1122.6</v>
      </c>
      <c r="L62" s="84"/>
      <c r="M62" s="84"/>
      <c r="N62" s="84"/>
      <c r="O62" s="84"/>
      <c r="P62" s="84"/>
      <c r="Q62" s="84"/>
      <c r="R62" s="84">
        <f t="shared" si="17"/>
        <v>1122.6</v>
      </c>
      <c r="S62" s="22"/>
      <c r="T62" s="22"/>
      <c r="U62" s="22"/>
      <c r="V62" s="22"/>
      <c r="W62" s="9"/>
    </row>
    <row r="63" spans="1:23" ht="15">
      <c r="A63" s="7" t="s">
        <v>153</v>
      </c>
      <c r="B63" s="19" t="s">
        <v>76</v>
      </c>
      <c r="C63" s="87">
        <f>H63</f>
        <v>30711.5</v>
      </c>
      <c r="D63" s="84"/>
      <c r="E63" s="84"/>
      <c r="F63" s="84"/>
      <c r="G63" s="84"/>
      <c r="H63" s="84">
        <v>30711.5</v>
      </c>
      <c r="I63" s="84">
        <v>30711.5</v>
      </c>
      <c r="J63" s="84"/>
      <c r="K63" s="84"/>
      <c r="L63" s="84"/>
      <c r="M63" s="84"/>
      <c r="N63" s="84"/>
      <c r="O63" s="84"/>
      <c r="P63" s="84"/>
      <c r="Q63" s="84"/>
      <c r="R63" s="84">
        <f t="shared" si="17"/>
        <v>30711.5</v>
      </c>
      <c r="S63" s="22"/>
      <c r="T63" s="22"/>
      <c r="U63" s="22"/>
      <c r="V63" s="22"/>
      <c r="W63" s="9"/>
    </row>
    <row r="64" spans="1:23" ht="60">
      <c r="A64" s="7" t="s">
        <v>108</v>
      </c>
      <c r="B64" s="19" t="s">
        <v>80</v>
      </c>
      <c r="C64" s="87">
        <f>G64+K64</f>
        <v>5838.1</v>
      </c>
      <c r="D64" s="84"/>
      <c r="E64" s="84"/>
      <c r="F64" s="84"/>
      <c r="G64" s="84">
        <v>4899</v>
      </c>
      <c r="H64" s="84"/>
      <c r="I64" s="84"/>
      <c r="J64" s="84"/>
      <c r="K64" s="84">
        <v>939.1</v>
      </c>
      <c r="L64" s="84"/>
      <c r="M64" s="84"/>
      <c r="N64" s="84"/>
      <c r="O64" s="84"/>
      <c r="P64" s="84"/>
      <c r="Q64" s="84"/>
      <c r="R64" s="84">
        <f t="shared" si="17"/>
        <v>5838.1</v>
      </c>
      <c r="S64" s="22"/>
      <c r="T64" s="22"/>
      <c r="U64" s="22"/>
      <c r="V64" s="22"/>
      <c r="W64" s="9"/>
    </row>
    <row r="65" spans="1:23" ht="60">
      <c r="A65" s="7" t="s">
        <v>107</v>
      </c>
      <c r="B65" s="19" t="s">
        <v>80</v>
      </c>
      <c r="C65" s="87">
        <f>G65</f>
        <v>155.9</v>
      </c>
      <c r="D65" s="84"/>
      <c r="E65" s="84"/>
      <c r="F65" s="84"/>
      <c r="G65" s="84">
        <v>155.9</v>
      </c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>
        <f t="shared" si="17"/>
        <v>155.9</v>
      </c>
      <c r="S65" s="22"/>
      <c r="T65" s="22"/>
      <c r="U65" s="22"/>
      <c r="V65" s="22"/>
      <c r="W65" s="9"/>
    </row>
    <row r="66" spans="1:23" ht="60">
      <c r="A66" s="7" t="s">
        <v>108</v>
      </c>
      <c r="B66" s="19" t="s">
        <v>80</v>
      </c>
      <c r="C66" s="87">
        <f>G66</f>
        <v>10</v>
      </c>
      <c r="D66" s="84"/>
      <c r="E66" s="84"/>
      <c r="F66" s="84"/>
      <c r="G66" s="84">
        <v>10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>
        <f t="shared" si="17"/>
        <v>10</v>
      </c>
      <c r="S66" s="22"/>
      <c r="T66" s="22"/>
      <c r="U66" s="22"/>
      <c r="V66" s="22"/>
      <c r="W66" s="9"/>
    </row>
    <row r="67" spans="1:23" ht="30">
      <c r="A67" s="7" t="s">
        <v>155</v>
      </c>
      <c r="B67" s="19" t="s">
        <v>80</v>
      </c>
      <c r="C67" s="87">
        <f>G67</f>
        <v>184</v>
      </c>
      <c r="D67" s="84"/>
      <c r="E67" s="84"/>
      <c r="F67" s="84"/>
      <c r="G67" s="84">
        <v>184</v>
      </c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>
        <f t="shared" si="17"/>
        <v>184</v>
      </c>
      <c r="S67" s="22"/>
      <c r="T67" s="22"/>
      <c r="U67" s="22"/>
      <c r="V67" s="22"/>
      <c r="W67" s="9"/>
    </row>
    <row r="68" spans="1:23" ht="15">
      <c r="A68" s="7" t="s">
        <v>141</v>
      </c>
      <c r="B68" s="19" t="s">
        <v>80</v>
      </c>
      <c r="C68" s="87">
        <f aca="true" t="shared" si="19" ref="C68:C73">D68+E68+F68+G68</f>
        <v>1732</v>
      </c>
      <c r="D68" s="84">
        <v>1081.9</v>
      </c>
      <c r="E68" s="84">
        <v>326.7</v>
      </c>
      <c r="F68" s="84">
        <v>282.9</v>
      </c>
      <c r="G68" s="84">
        <v>40.5</v>
      </c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>
        <f t="shared" si="17"/>
        <v>1732</v>
      </c>
      <c r="S68" s="22"/>
      <c r="T68" s="22"/>
      <c r="U68" s="22"/>
      <c r="V68" s="22"/>
      <c r="W68" s="9"/>
    </row>
    <row r="69" spans="1:23" ht="15">
      <c r="A69" s="7" t="s">
        <v>109</v>
      </c>
      <c r="B69" s="14" t="s">
        <v>80</v>
      </c>
      <c r="C69" s="87">
        <f t="shared" si="19"/>
        <v>95</v>
      </c>
      <c r="D69" s="84"/>
      <c r="E69" s="84"/>
      <c r="F69" s="84"/>
      <c r="G69" s="83">
        <v>95</v>
      </c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>
        <f t="shared" si="17"/>
        <v>95</v>
      </c>
      <c r="S69" s="22"/>
      <c r="T69" s="22"/>
      <c r="U69" s="22"/>
      <c r="V69" s="22"/>
      <c r="W69" s="9"/>
    </row>
    <row r="70" spans="1:23" ht="33.75" customHeight="1">
      <c r="A70" s="7" t="s">
        <v>104</v>
      </c>
      <c r="B70" s="19" t="s">
        <v>78</v>
      </c>
      <c r="C70" s="87">
        <f t="shared" si="19"/>
        <v>3832.7</v>
      </c>
      <c r="D70" s="84">
        <v>2752</v>
      </c>
      <c r="E70" s="84">
        <v>831.1</v>
      </c>
      <c r="F70" s="84">
        <v>0</v>
      </c>
      <c r="G70" s="84">
        <v>249.6</v>
      </c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>
        <f t="shared" si="17"/>
        <v>3832.7</v>
      </c>
      <c r="S70" s="22"/>
      <c r="T70" s="22"/>
      <c r="U70" s="22"/>
      <c r="V70" s="22"/>
      <c r="W70" s="9"/>
    </row>
    <row r="71" spans="1:23" ht="34.5" customHeight="1">
      <c r="A71" s="7" t="s">
        <v>134</v>
      </c>
      <c r="B71" s="19" t="s">
        <v>78</v>
      </c>
      <c r="C71" s="87">
        <f t="shared" si="19"/>
        <v>18196</v>
      </c>
      <c r="D71" s="84">
        <v>12530.5</v>
      </c>
      <c r="E71" s="84">
        <v>3784.2</v>
      </c>
      <c r="F71" s="84">
        <v>889.3</v>
      </c>
      <c r="G71" s="84">
        <v>992</v>
      </c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>
        <f t="shared" si="17"/>
        <v>18196</v>
      </c>
      <c r="S71" s="22"/>
      <c r="T71" s="22"/>
      <c r="U71" s="22"/>
      <c r="V71" s="22"/>
      <c r="W71" s="9"/>
    </row>
    <row r="72" spans="1:23" ht="93.75" customHeight="1">
      <c r="A72" s="7" t="s">
        <v>161</v>
      </c>
      <c r="B72" s="19" t="s">
        <v>78</v>
      </c>
      <c r="C72" s="87">
        <f t="shared" si="19"/>
        <v>12</v>
      </c>
      <c r="D72" s="84"/>
      <c r="E72" s="84"/>
      <c r="F72" s="84"/>
      <c r="G72" s="84">
        <v>12</v>
      </c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>
        <f t="shared" si="17"/>
        <v>12</v>
      </c>
      <c r="S72" s="22"/>
      <c r="T72" s="22"/>
      <c r="U72" s="22"/>
      <c r="V72" s="22"/>
      <c r="W72" s="9"/>
    </row>
    <row r="73" spans="1:23" ht="15.75" customHeight="1">
      <c r="A73" s="7" t="s">
        <v>140</v>
      </c>
      <c r="B73" s="19" t="s">
        <v>78</v>
      </c>
      <c r="C73" s="87">
        <f t="shared" si="19"/>
        <v>17722</v>
      </c>
      <c r="D73" s="84">
        <v>13266</v>
      </c>
      <c r="E73" s="84">
        <v>4006.4</v>
      </c>
      <c r="F73" s="84">
        <v>36.2</v>
      </c>
      <c r="G73" s="84">
        <v>413.4</v>
      </c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>
        <f t="shared" si="17"/>
        <v>17722</v>
      </c>
      <c r="S73" s="22"/>
      <c r="T73" s="22"/>
      <c r="U73" s="22"/>
      <c r="V73" s="22"/>
      <c r="W73" s="9"/>
    </row>
    <row r="74" spans="1:23" ht="15">
      <c r="A74" s="24" t="s">
        <v>49</v>
      </c>
      <c r="B74" s="11" t="s">
        <v>35</v>
      </c>
      <c r="C74" s="70">
        <f>C75+C76+C77+C78</f>
        <v>88717.4</v>
      </c>
      <c r="D74" s="70">
        <f aca="true" t="shared" si="20" ref="D74:K74">D75+D76+D77+D78</f>
        <v>53127.6</v>
      </c>
      <c r="E74" s="70">
        <f t="shared" si="20"/>
        <v>16044.5</v>
      </c>
      <c r="F74" s="70">
        <f t="shared" si="20"/>
        <v>12972.6</v>
      </c>
      <c r="G74" s="70">
        <f t="shared" si="20"/>
        <v>6572.7</v>
      </c>
      <c r="H74" s="70">
        <f t="shared" si="20"/>
        <v>0</v>
      </c>
      <c r="I74" s="70">
        <f t="shared" si="20"/>
        <v>0</v>
      </c>
      <c r="J74" s="70">
        <f t="shared" si="20"/>
        <v>0</v>
      </c>
      <c r="K74" s="70">
        <f t="shared" si="20"/>
        <v>0</v>
      </c>
      <c r="L74" s="70">
        <f aca="true" t="shared" si="21" ref="L74:R74">L75+L76+L77+L78</f>
        <v>0</v>
      </c>
      <c r="M74" s="70">
        <f t="shared" si="21"/>
        <v>0</v>
      </c>
      <c r="N74" s="70">
        <f t="shared" si="21"/>
        <v>0</v>
      </c>
      <c r="O74" s="70">
        <f t="shared" si="21"/>
        <v>0</v>
      </c>
      <c r="P74" s="70">
        <f t="shared" si="21"/>
        <v>0</v>
      </c>
      <c r="Q74" s="70">
        <f t="shared" si="21"/>
        <v>0</v>
      </c>
      <c r="R74" s="70">
        <f t="shared" si="21"/>
        <v>88717.4</v>
      </c>
      <c r="S74" s="6"/>
      <c r="T74" s="6"/>
      <c r="U74" s="6"/>
      <c r="V74" s="6"/>
      <c r="W74" s="9"/>
    </row>
    <row r="75" spans="1:23" ht="15">
      <c r="A75" s="7" t="s">
        <v>105</v>
      </c>
      <c r="B75" s="17" t="s">
        <v>51</v>
      </c>
      <c r="C75" s="93">
        <f>D75+E75+F75+G75</f>
        <v>83008.7</v>
      </c>
      <c r="D75" s="84">
        <v>49156.9</v>
      </c>
      <c r="E75" s="84">
        <v>14845.4</v>
      </c>
      <c r="F75" s="84">
        <v>12882.5</v>
      </c>
      <c r="G75" s="83">
        <v>6123.9</v>
      </c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87">
        <f>C75+L75</f>
        <v>83008.7</v>
      </c>
      <c r="S75" s="6"/>
      <c r="T75" s="6"/>
      <c r="U75" s="6"/>
      <c r="V75" s="6"/>
      <c r="W75" s="9"/>
    </row>
    <row r="76" spans="1:23" ht="120">
      <c r="A76" s="7" t="s">
        <v>136</v>
      </c>
      <c r="B76" s="17" t="s">
        <v>51</v>
      </c>
      <c r="C76" s="93">
        <f>G76</f>
        <v>31</v>
      </c>
      <c r="D76" s="84"/>
      <c r="E76" s="84"/>
      <c r="F76" s="84"/>
      <c r="G76" s="83">
        <v>31</v>
      </c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87">
        <f>C76+L76</f>
        <v>31</v>
      </c>
      <c r="S76" s="6"/>
      <c r="T76" s="6"/>
      <c r="U76" s="6"/>
      <c r="V76" s="6"/>
      <c r="W76" s="9"/>
    </row>
    <row r="77" spans="1:23" ht="30">
      <c r="A77" s="7" t="s">
        <v>104</v>
      </c>
      <c r="B77" s="14" t="s">
        <v>39</v>
      </c>
      <c r="C77" s="84">
        <f>D77+E77+F77+G77</f>
        <v>2127.8</v>
      </c>
      <c r="D77" s="84">
        <v>1493.1</v>
      </c>
      <c r="E77" s="84">
        <v>450.9</v>
      </c>
      <c r="F77" s="84">
        <v>0</v>
      </c>
      <c r="G77" s="83">
        <v>183.8</v>
      </c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7">
        <f>C77+L77</f>
        <v>2127.8</v>
      </c>
      <c r="S77" s="6"/>
      <c r="T77" s="6"/>
      <c r="U77" s="6"/>
      <c r="V77" s="6"/>
      <c r="W77" s="9"/>
    </row>
    <row r="78" spans="1:23" ht="30">
      <c r="A78" s="7" t="s">
        <v>106</v>
      </c>
      <c r="B78" s="14" t="s">
        <v>39</v>
      </c>
      <c r="C78" s="84">
        <f>D78+E78+F78+G78</f>
        <v>3549.9</v>
      </c>
      <c r="D78" s="84">
        <v>2477.6</v>
      </c>
      <c r="E78" s="84">
        <v>748.2</v>
      </c>
      <c r="F78" s="84">
        <v>90.1</v>
      </c>
      <c r="G78" s="83">
        <v>234</v>
      </c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7">
        <f>C78+L78</f>
        <v>3549.9</v>
      </c>
      <c r="S78" s="6"/>
      <c r="T78" s="6"/>
      <c r="U78" s="6"/>
      <c r="V78" s="6"/>
      <c r="W78" s="9"/>
    </row>
    <row r="79" spans="1:23" ht="15">
      <c r="A79" s="24" t="s">
        <v>18</v>
      </c>
      <c r="B79" s="11" t="s">
        <v>38</v>
      </c>
      <c r="C79" s="70">
        <f>C80+C81+C84+C85+C86+C87+C88+C89+C90+C91</f>
        <v>2466.5</v>
      </c>
      <c r="D79" s="70">
        <f aca="true" t="shared" si="22" ref="D79:R79">D80+D81+D84+D85+D86+D87+D88+D89+D90+D91</f>
        <v>0</v>
      </c>
      <c r="E79" s="70">
        <f t="shared" si="22"/>
        <v>0</v>
      </c>
      <c r="F79" s="70">
        <f t="shared" si="22"/>
        <v>0</v>
      </c>
      <c r="G79" s="70">
        <f t="shared" si="22"/>
        <v>2466.5</v>
      </c>
      <c r="H79" s="70">
        <f t="shared" si="22"/>
        <v>0</v>
      </c>
      <c r="I79" s="70">
        <f t="shared" si="22"/>
        <v>0</v>
      </c>
      <c r="J79" s="70">
        <f t="shared" si="22"/>
        <v>0</v>
      </c>
      <c r="K79" s="70">
        <f t="shared" si="22"/>
        <v>0</v>
      </c>
      <c r="L79" s="70">
        <f aca="true" t="shared" si="23" ref="L79:Q79">L80+L81+L84+L85+L86+L87+L88+L89+L90+L91</f>
        <v>7762.4</v>
      </c>
      <c r="M79" s="70">
        <f t="shared" si="23"/>
        <v>0</v>
      </c>
      <c r="N79" s="70">
        <f t="shared" si="23"/>
        <v>0</v>
      </c>
      <c r="O79" s="70">
        <f t="shared" si="23"/>
        <v>0</v>
      </c>
      <c r="P79" s="70">
        <f t="shared" si="23"/>
        <v>7762.4</v>
      </c>
      <c r="Q79" s="70">
        <f t="shared" si="23"/>
        <v>0</v>
      </c>
      <c r="R79" s="70">
        <f t="shared" si="22"/>
        <v>10228.9</v>
      </c>
      <c r="S79" s="23" t="e">
        <f>#REF!+#REF!+S81+S85+S86+S91+S83</f>
        <v>#REF!</v>
      </c>
      <c r="T79" s="23" t="e">
        <f>#REF!+#REF!+T81+T85+T86+T91+T83</f>
        <v>#REF!</v>
      </c>
      <c r="U79" s="23" t="e">
        <f>#REF!+#REF!+U81+U85+U86+U91+U83</f>
        <v>#REF!</v>
      </c>
      <c r="V79" s="23" t="e">
        <f>#REF!+#REF!+V81+V85+V86+V91+V83</f>
        <v>#REF!</v>
      </c>
      <c r="W79" s="9"/>
    </row>
    <row r="80" spans="1:23" ht="60">
      <c r="A80" s="18" t="s">
        <v>175</v>
      </c>
      <c r="B80" s="19" t="s">
        <v>132</v>
      </c>
      <c r="C80" s="87">
        <f>G80</f>
        <v>0</v>
      </c>
      <c r="D80" s="87"/>
      <c r="E80" s="87"/>
      <c r="F80" s="87"/>
      <c r="G80" s="87"/>
      <c r="H80" s="87"/>
      <c r="I80" s="87"/>
      <c r="J80" s="87"/>
      <c r="K80" s="87"/>
      <c r="L80" s="87">
        <f>P80</f>
        <v>7762.4</v>
      </c>
      <c r="M80" s="87"/>
      <c r="N80" s="87"/>
      <c r="O80" s="87"/>
      <c r="P80" s="87">
        <v>7762.4</v>
      </c>
      <c r="Q80" s="87"/>
      <c r="R80" s="87">
        <f>L80+C80</f>
        <v>7762.4</v>
      </c>
      <c r="S80" s="6"/>
      <c r="T80" s="6"/>
      <c r="U80" s="6"/>
      <c r="V80" s="6"/>
      <c r="W80" s="9"/>
    </row>
    <row r="81" spans="1:23" ht="60">
      <c r="A81" s="7" t="s">
        <v>171</v>
      </c>
      <c r="B81" s="14" t="s">
        <v>62</v>
      </c>
      <c r="C81" s="87">
        <f aca="true" t="shared" si="24" ref="C81:C91">G81</f>
        <v>16</v>
      </c>
      <c r="D81" s="84"/>
      <c r="E81" s="84"/>
      <c r="F81" s="84"/>
      <c r="G81" s="84">
        <f>G82+G83</f>
        <v>16</v>
      </c>
      <c r="H81" s="84"/>
      <c r="I81" s="84"/>
      <c r="J81" s="84"/>
      <c r="K81" s="84"/>
      <c r="L81" s="87">
        <f aca="true" t="shared" si="25" ref="L81:L91">P81</f>
        <v>0</v>
      </c>
      <c r="M81" s="84"/>
      <c r="N81" s="84"/>
      <c r="O81" s="84"/>
      <c r="P81" s="84"/>
      <c r="Q81" s="84"/>
      <c r="R81" s="87">
        <f aca="true" t="shared" si="26" ref="R81:R91">L81+C81</f>
        <v>16</v>
      </c>
      <c r="S81" s="6"/>
      <c r="T81" s="6"/>
      <c r="U81" s="6"/>
      <c r="V81" s="6"/>
      <c r="W81" s="9"/>
    </row>
    <row r="82" spans="1:23" ht="15">
      <c r="A82" s="7" t="s">
        <v>93</v>
      </c>
      <c r="B82" s="14"/>
      <c r="C82" s="87">
        <f t="shared" si="24"/>
        <v>5</v>
      </c>
      <c r="D82" s="84"/>
      <c r="E82" s="84"/>
      <c r="F82" s="84"/>
      <c r="G82" s="84">
        <v>5</v>
      </c>
      <c r="H82" s="84"/>
      <c r="I82" s="84"/>
      <c r="J82" s="84"/>
      <c r="K82" s="84"/>
      <c r="L82" s="87">
        <f t="shared" si="25"/>
        <v>0</v>
      </c>
      <c r="M82" s="84"/>
      <c r="N82" s="84"/>
      <c r="O82" s="84"/>
      <c r="P82" s="84"/>
      <c r="Q82" s="84"/>
      <c r="R82" s="87">
        <f t="shared" si="26"/>
        <v>5</v>
      </c>
      <c r="S82" s="6"/>
      <c r="T82" s="6"/>
      <c r="U82" s="6"/>
      <c r="V82" s="6"/>
      <c r="W82" s="9"/>
    </row>
    <row r="83" spans="1:23" ht="30">
      <c r="A83" s="7" t="s">
        <v>94</v>
      </c>
      <c r="B83" s="14"/>
      <c r="C83" s="87">
        <f t="shared" si="24"/>
        <v>11</v>
      </c>
      <c r="D83" s="84"/>
      <c r="E83" s="84"/>
      <c r="F83" s="84"/>
      <c r="G83" s="84">
        <v>11</v>
      </c>
      <c r="H83" s="84"/>
      <c r="I83" s="84"/>
      <c r="J83" s="84"/>
      <c r="K83" s="84"/>
      <c r="L83" s="87">
        <f t="shared" si="25"/>
        <v>0</v>
      </c>
      <c r="M83" s="84"/>
      <c r="N83" s="84"/>
      <c r="O83" s="84"/>
      <c r="P83" s="84"/>
      <c r="Q83" s="84"/>
      <c r="R83" s="87">
        <f t="shared" si="26"/>
        <v>11</v>
      </c>
      <c r="S83" s="6"/>
      <c r="T83" s="6"/>
      <c r="U83" s="6"/>
      <c r="V83" s="6"/>
      <c r="W83" s="9"/>
    </row>
    <row r="84" spans="1:23" ht="75">
      <c r="A84" s="7" t="s">
        <v>142</v>
      </c>
      <c r="B84" s="14" t="s">
        <v>62</v>
      </c>
      <c r="C84" s="87">
        <f t="shared" si="24"/>
        <v>360</v>
      </c>
      <c r="D84" s="84"/>
      <c r="E84" s="84"/>
      <c r="F84" s="84"/>
      <c r="G84" s="84">
        <v>360</v>
      </c>
      <c r="H84" s="84"/>
      <c r="I84" s="84"/>
      <c r="J84" s="84"/>
      <c r="K84" s="84"/>
      <c r="L84" s="87">
        <f t="shared" si="25"/>
        <v>0</v>
      </c>
      <c r="M84" s="84"/>
      <c r="N84" s="84"/>
      <c r="O84" s="84"/>
      <c r="P84" s="84"/>
      <c r="Q84" s="84"/>
      <c r="R84" s="87">
        <f t="shared" si="26"/>
        <v>360</v>
      </c>
      <c r="S84" s="6"/>
      <c r="T84" s="6"/>
      <c r="U84" s="6"/>
      <c r="V84" s="6"/>
      <c r="W84" s="9"/>
    </row>
    <row r="85" spans="1:23" ht="45">
      <c r="A85" s="7" t="s">
        <v>172</v>
      </c>
      <c r="B85" s="14" t="s">
        <v>62</v>
      </c>
      <c r="C85" s="87">
        <f t="shared" si="24"/>
        <v>1000</v>
      </c>
      <c r="D85" s="84"/>
      <c r="E85" s="84"/>
      <c r="F85" s="84"/>
      <c r="G85" s="84">
        <v>1000</v>
      </c>
      <c r="H85" s="84"/>
      <c r="I85" s="84"/>
      <c r="J85" s="84"/>
      <c r="K85" s="84"/>
      <c r="L85" s="87">
        <f t="shared" si="25"/>
        <v>0</v>
      </c>
      <c r="M85" s="84"/>
      <c r="N85" s="84"/>
      <c r="O85" s="84"/>
      <c r="P85" s="84"/>
      <c r="Q85" s="84"/>
      <c r="R85" s="87">
        <f t="shared" si="26"/>
        <v>1000</v>
      </c>
      <c r="S85" s="6"/>
      <c r="T85" s="6"/>
      <c r="U85" s="6"/>
      <c r="V85" s="6"/>
      <c r="W85" s="9"/>
    </row>
    <row r="86" spans="1:23" ht="45">
      <c r="A86" s="7" t="s">
        <v>66</v>
      </c>
      <c r="B86" s="14" t="s">
        <v>62</v>
      </c>
      <c r="C86" s="87">
        <f t="shared" si="24"/>
        <v>290</v>
      </c>
      <c r="D86" s="84"/>
      <c r="E86" s="84"/>
      <c r="F86" s="84"/>
      <c r="G86" s="84">
        <v>290</v>
      </c>
      <c r="H86" s="84"/>
      <c r="I86" s="84"/>
      <c r="J86" s="84"/>
      <c r="K86" s="84"/>
      <c r="L86" s="87">
        <f t="shared" si="25"/>
        <v>0</v>
      </c>
      <c r="M86" s="84"/>
      <c r="N86" s="84"/>
      <c r="O86" s="84"/>
      <c r="P86" s="84"/>
      <c r="Q86" s="84"/>
      <c r="R86" s="87">
        <f t="shared" si="26"/>
        <v>290</v>
      </c>
      <c r="S86" s="6"/>
      <c r="T86" s="6"/>
      <c r="U86" s="6"/>
      <c r="V86" s="6"/>
      <c r="W86" s="9"/>
    </row>
    <row r="87" spans="1:23" ht="60">
      <c r="A87" s="7" t="s">
        <v>173</v>
      </c>
      <c r="B87" s="14" t="s">
        <v>62</v>
      </c>
      <c r="C87" s="87">
        <f t="shared" si="24"/>
        <v>0</v>
      </c>
      <c r="D87" s="84"/>
      <c r="E87" s="84"/>
      <c r="F87" s="84"/>
      <c r="G87" s="84">
        <v>0</v>
      </c>
      <c r="H87" s="84"/>
      <c r="I87" s="84"/>
      <c r="J87" s="84"/>
      <c r="K87" s="84"/>
      <c r="L87" s="87">
        <f t="shared" si="25"/>
        <v>0</v>
      </c>
      <c r="M87" s="84"/>
      <c r="N87" s="84"/>
      <c r="O87" s="84"/>
      <c r="P87" s="84"/>
      <c r="Q87" s="84"/>
      <c r="R87" s="87">
        <f t="shared" si="26"/>
        <v>0</v>
      </c>
      <c r="S87" s="6"/>
      <c r="T87" s="6"/>
      <c r="U87" s="6"/>
      <c r="V87" s="6"/>
      <c r="W87" s="9"/>
    </row>
    <row r="88" spans="1:23" ht="15">
      <c r="A88" s="7" t="s">
        <v>63</v>
      </c>
      <c r="B88" s="14" t="s">
        <v>65</v>
      </c>
      <c r="C88" s="87">
        <f t="shared" si="24"/>
        <v>50.4</v>
      </c>
      <c r="D88" s="84"/>
      <c r="E88" s="84"/>
      <c r="F88" s="84"/>
      <c r="G88" s="84">
        <v>50.4</v>
      </c>
      <c r="H88" s="84"/>
      <c r="I88" s="84"/>
      <c r="J88" s="84"/>
      <c r="K88" s="84"/>
      <c r="L88" s="87">
        <f t="shared" si="25"/>
        <v>0</v>
      </c>
      <c r="M88" s="84"/>
      <c r="N88" s="84"/>
      <c r="O88" s="84"/>
      <c r="P88" s="84"/>
      <c r="Q88" s="84"/>
      <c r="R88" s="87">
        <f t="shared" si="26"/>
        <v>50.4</v>
      </c>
      <c r="S88" s="6"/>
      <c r="T88" s="6"/>
      <c r="U88" s="6"/>
      <c r="V88" s="6"/>
      <c r="W88" s="9"/>
    </row>
    <row r="89" spans="1:23" ht="15">
      <c r="A89" s="7" t="s">
        <v>64</v>
      </c>
      <c r="B89" s="14" t="s">
        <v>65</v>
      </c>
      <c r="C89" s="87">
        <f t="shared" si="24"/>
        <v>132</v>
      </c>
      <c r="D89" s="84"/>
      <c r="E89" s="84"/>
      <c r="F89" s="84"/>
      <c r="G89" s="84">
        <v>132</v>
      </c>
      <c r="H89" s="84"/>
      <c r="I89" s="84"/>
      <c r="J89" s="84"/>
      <c r="K89" s="84"/>
      <c r="L89" s="87">
        <f t="shared" si="25"/>
        <v>0</v>
      </c>
      <c r="M89" s="84"/>
      <c r="N89" s="84"/>
      <c r="O89" s="84"/>
      <c r="P89" s="84"/>
      <c r="Q89" s="84"/>
      <c r="R89" s="87">
        <f t="shared" si="26"/>
        <v>132</v>
      </c>
      <c r="S89" s="6"/>
      <c r="T89" s="6"/>
      <c r="U89" s="6"/>
      <c r="V89" s="6"/>
      <c r="W89" s="9"/>
    </row>
    <row r="90" spans="1:23" ht="213" customHeight="1">
      <c r="A90" s="7" t="s">
        <v>160</v>
      </c>
      <c r="B90" s="14" t="s">
        <v>65</v>
      </c>
      <c r="C90" s="87">
        <f t="shared" si="24"/>
        <v>50</v>
      </c>
      <c r="D90" s="84"/>
      <c r="E90" s="84"/>
      <c r="F90" s="84"/>
      <c r="G90" s="84">
        <v>50</v>
      </c>
      <c r="H90" s="84"/>
      <c r="I90" s="84"/>
      <c r="J90" s="84"/>
      <c r="K90" s="84"/>
      <c r="L90" s="87">
        <f t="shared" si="25"/>
        <v>0</v>
      </c>
      <c r="M90" s="84"/>
      <c r="N90" s="84"/>
      <c r="O90" s="84"/>
      <c r="P90" s="84"/>
      <c r="Q90" s="84"/>
      <c r="R90" s="87">
        <f t="shared" si="26"/>
        <v>50</v>
      </c>
      <c r="S90" s="6"/>
      <c r="T90" s="6"/>
      <c r="U90" s="6"/>
      <c r="V90" s="6"/>
      <c r="W90" s="9"/>
    </row>
    <row r="91" spans="1:23" ht="30">
      <c r="A91" s="7" t="s">
        <v>67</v>
      </c>
      <c r="B91" s="14" t="s">
        <v>65</v>
      </c>
      <c r="C91" s="87">
        <f t="shared" si="24"/>
        <v>568.1</v>
      </c>
      <c r="D91" s="84"/>
      <c r="E91" s="84"/>
      <c r="F91" s="84"/>
      <c r="G91" s="84">
        <v>568.1</v>
      </c>
      <c r="H91" s="84"/>
      <c r="I91" s="84"/>
      <c r="J91" s="84"/>
      <c r="K91" s="84"/>
      <c r="L91" s="87">
        <f t="shared" si="25"/>
        <v>0</v>
      </c>
      <c r="M91" s="84"/>
      <c r="N91" s="84"/>
      <c r="O91" s="84"/>
      <c r="P91" s="84"/>
      <c r="Q91" s="84"/>
      <c r="R91" s="87">
        <f t="shared" si="26"/>
        <v>568.1</v>
      </c>
      <c r="S91" s="6"/>
      <c r="T91" s="6"/>
      <c r="U91" s="6"/>
      <c r="V91" s="6"/>
      <c r="W91" s="9"/>
    </row>
    <row r="92" spans="1:23" ht="29.25">
      <c r="A92" s="24" t="s">
        <v>26</v>
      </c>
      <c r="B92" s="11" t="s">
        <v>37</v>
      </c>
      <c r="C92" s="70">
        <f>C93+C94+C95</f>
        <v>4511.2</v>
      </c>
      <c r="D92" s="70">
        <f>D61+D93+D94+D95</f>
        <v>18099.9</v>
      </c>
      <c r="E92" s="70">
        <f>E61+E93+E94+E95</f>
        <v>5466.2</v>
      </c>
      <c r="F92" s="70">
        <f>F61+F93+F94+F95</f>
        <v>11236.7</v>
      </c>
      <c r="G92" s="70">
        <f>G61+G93+G94+G95</f>
        <v>2420.6</v>
      </c>
      <c r="H92" s="70">
        <f>H93+H94+H95</f>
        <v>0</v>
      </c>
      <c r="I92" s="70">
        <f aca="true" t="shared" si="27" ref="I92:R92">I93+I94+I95</f>
        <v>0</v>
      </c>
      <c r="J92" s="70">
        <f t="shared" si="27"/>
        <v>0</v>
      </c>
      <c r="K92" s="70">
        <f t="shared" si="27"/>
        <v>2000</v>
      </c>
      <c r="L92" s="70">
        <f t="shared" si="27"/>
        <v>0</v>
      </c>
      <c r="M92" s="70">
        <f t="shared" si="27"/>
        <v>0</v>
      </c>
      <c r="N92" s="70">
        <f t="shared" si="27"/>
        <v>0</v>
      </c>
      <c r="O92" s="70">
        <f t="shared" si="27"/>
        <v>0</v>
      </c>
      <c r="P92" s="70">
        <f t="shared" si="27"/>
        <v>0</v>
      </c>
      <c r="Q92" s="70">
        <f t="shared" si="27"/>
        <v>0</v>
      </c>
      <c r="R92" s="70">
        <f t="shared" si="27"/>
        <v>4511.2</v>
      </c>
      <c r="S92" s="6"/>
      <c r="T92" s="6"/>
      <c r="U92" s="6"/>
      <c r="V92" s="6"/>
      <c r="W92" s="9"/>
    </row>
    <row r="93" spans="1:23" ht="45">
      <c r="A93" s="7" t="s">
        <v>91</v>
      </c>
      <c r="B93" s="14" t="s">
        <v>61</v>
      </c>
      <c r="C93" s="84">
        <f>D93+E93+F93+G93+K93</f>
        <v>560</v>
      </c>
      <c r="D93" s="84"/>
      <c r="E93" s="84"/>
      <c r="F93" s="84"/>
      <c r="G93" s="83">
        <v>560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>
        <f>C93</f>
        <v>560</v>
      </c>
      <c r="S93" s="6"/>
      <c r="T93" s="6"/>
      <c r="U93" s="6"/>
      <c r="V93" s="6"/>
      <c r="W93" s="9"/>
    </row>
    <row r="94" spans="1:23" ht="30">
      <c r="A94" s="7" t="s">
        <v>92</v>
      </c>
      <c r="B94" s="14" t="s">
        <v>61</v>
      </c>
      <c r="C94" s="84">
        <f>D94+E94+F94+G94+K94</f>
        <v>2000</v>
      </c>
      <c r="D94" s="84"/>
      <c r="E94" s="84"/>
      <c r="F94" s="84"/>
      <c r="G94" s="83"/>
      <c r="H94" s="84"/>
      <c r="I94" s="84"/>
      <c r="J94" s="84"/>
      <c r="K94" s="84">
        <v>2000</v>
      </c>
      <c r="L94" s="84"/>
      <c r="M94" s="84"/>
      <c r="N94" s="84"/>
      <c r="O94" s="84"/>
      <c r="P94" s="84"/>
      <c r="Q94" s="84"/>
      <c r="R94" s="84">
        <f>C94</f>
        <v>2000</v>
      </c>
      <c r="S94" s="6"/>
      <c r="T94" s="6"/>
      <c r="U94" s="6"/>
      <c r="V94" s="6"/>
      <c r="W94" s="9"/>
    </row>
    <row r="95" spans="1:23" ht="30">
      <c r="A95" s="7" t="s">
        <v>129</v>
      </c>
      <c r="B95" s="14" t="s">
        <v>50</v>
      </c>
      <c r="C95" s="84">
        <f>D95+E95+F95+G95+K95</f>
        <v>1951.2</v>
      </c>
      <c r="D95" s="84">
        <v>1409.3</v>
      </c>
      <c r="E95" s="84">
        <v>425.6</v>
      </c>
      <c r="F95" s="84">
        <v>27.8</v>
      </c>
      <c r="G95" s="83">
        <v>88.5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>
        <f>C95</f>
        <v>1951.2</v>
      </c>
      <c r="S95" s="6"/>
      <c r="T95" s="6"/>
      <c r="U95" s="6"/>
      <c r="V95" s="6"/>
      <c r="W95" s="9"/>
    </row>
    <row r="96" spans="1:23" ht="29.25">
      <c r="A96" s="24" t="s">
        <v>25</v>
      </c>
      <c r="B96" s="11" t="s">
        <v>36</v>
      </c>
      <c r="C96" s="89">
        <f>C97</f>
        <v>0</v>
      </c>
      <c r="D96" s="89">
        <f aca="true" t="shared" si="28" ref="D96:K96">D97</f>
        <v>0</v>
      </c>
      <c r="E96" s="89">
        <f t="shared" si="28"/>
        <v>0</v>
      </c>
      <c r="F96" s="89">
        <f t="shared" si="28"/>
        <v>0</v>
      </c>
      <c r="G96" s="89">
        <f t="shared" si="28"/>
        <v>0</v>
      </c>
      <c r="H96" s="89">
        <f t="shared" si="28"/>
        <v>0</v>
      </c>
      <c r="I96" s="89">
        <f t="shared" si="28"/>
        <v>0</v>
      </c>
      <c r="J96" s="89">
        <f t="shared" si="28"/>
        <v>0</v>
      </c>
      <c r="K96" s="89">
        <f t="shared" si="28"/>
        <v>0</v>
      </c>
      <c r="L96" s="89">
        <f aca="true" t="shared" si="29" ref="L96:R96">L97</f>
        <v>721.5</v>
      </c>
      <c r="M96" s="89">
        <f t="shared" si="29"/>
        <v>0</v>
      </c>
      <c r="N96" s="89">
        <f t="shared" si="29"/>
        <v>0</v>
      </c>
      <c r="O96" s="89">
        <f t="shared" si="29"/>
        <v>0</v>
      </c>
      <c r="P96" s="89">
        <f t="shared" si="29"/>
        <v>721.5</v>
      </c>
      <c r="Q96" s="89">
        <f t="shared" si="29"/>
        <v>0</v>
      </c>
      <c r="R96" s="89">
        <f t="shared" si="29"/>
        <v>721.5</v>
      </c>
      <c r="S96" s="6"/>
      <c r="T96" s="6"/>
      <c r="U96" s="6"/>
      <c r="V96" s="6"/>
      <c r="W96" s="9"/>
    </row>
    <row r="97" spans="1:23" ht="30">
      <c r="A97" s="7" t="s">
        <v>59</v>
      </c>
      <c r="B97" s="14" t="s">
        <v>60</v>
      </c>
      <c r="C97" s="84">
        <f>G97</f>
        <v>0</v>
      </c>
      <c r="D97" s="84"/>
      <c r="E97" s="84"/>
      <c r="F97" s="84"/>
      <c r="G97" s="84"/>
      <c r="H97" s="84"/>
      <c r="I97" s="84"/>
      <c r="J97" s="84"/>
      <c r="K97" s="84"/>
      <c r="L97" s="84">
        <f>P97</f>
        <v>721.5</v>
      </c>
      <c r="M97" s="84"/>
      <c r="N97" s="84"/>
      <c r="O97" s="84"/>
      <c r="P97" s="84">
        <v>721.5</v>
      </c>
      <c r="Q97" s="84"/>
      <c r="R97" s="84">
        <f>L97</f>
        <v>721.5</v>
      </c>
      <c r="S97" s="6"/>
      <c r="T97" s="6"/>
      <c r="U97" s="6"/>
      <c r="V97" s="6"/>
      <c r="W97" s="9"/>
    </row>
    <row r="98" spans="1:23" ht="43.5">
      <c r="A98" s="24" t="s">
        <v>44</v>
      </c>
      <c r="B98" s="11" t="s">
        <v>45</v>
      </c>
      <c r="C98" s="70">
        <f>C99</f>
        <v>700</v>
      </c>
      <c r="D98" s="89">
        <f>D99</f>
        <v>0</v>
      </c>
      <c r="E98" s="89">
        <f aca="true" t="shared" si="30" ref="E98:K98">E99</f>
        <v>0</v>
      </c>
      <c r="F98" s="89">
        <f t="shared" si="30"/>
        <v>0</v>
      </c>
      <c r="G98" s="89">
        <f t="shared" si="30"/>
        <v>700</v>
      </c>
      <c r="H98" s="89">
        <f t="shared" si="30"/>
        <v>0</v>
      </c>
      <c r="I98" s="89">
        <f t="shared" si="30"/>
        <v>0</v>
      </c>
      <c r="J98" s="89">
        <f t="shared" si="30"/>
        <v>0</v>
      </c>
      <c r="K98" s="89">
        <f t="shared" si="30"/>
        <v>0</v>
      </c>
      <c r="L98" s="89">
        <f aca="true" t="shared" si="31" ref="L98:Q98">L99</f>
        <v>0</v>
      </c>
      <c r="M98" s="89">
        <f t="shared" si="31"/>
        <v>0</v>
      </c>
      <c r="N98" s="89">
        <f t="shared" si="31"/>
        <v>0</v>
      </c>
      <c r="O98" s="89">
        <f t="shared" si="31"/>
        <v>0</v>
      </c>
      <c r="P98" s="89">
        <f t="shared" si="31"/>
        <v>0</v>
      </c>
      <c r="Q98" s="89">
        <f t="shared" si="31"/>
        <v>0</v>
      </c>
      <c r="R98" s="89">
        <f>R99+L98</f>
        <v>700</v>
      </c>
      <c r="S98" s="15" t="e">
        <f>E98+F98+G98+H98+#REF!+#REF!+#REF!+#REF!+R98</f>
        <v>#REF!</v>
      </c>
      <c r="T98" s="15" t="e">
        <f>F98+G98+H98+#REF!+#REF!+#REF!+#REF!+R98+S98</f>
        <v>#REF!</v>
      </c>
      <c r="U98" s="15" t="e">
        <f>G98+H98+#REF!+#REF!+#REF!+#REF!+R98+S98+T98</f>
        <v>#REF!</v>
      </c>
      <c r="V98" s="15" t="e">
        <f>H98+#REF!+#REF!+#REF!+#REF!+R98+S98+T98+U98</f>
        <v>#REF!</v>
      </c>
      <c r="W98" s="9"/>
    </row>
    <row r="99" spans="1:23" ht="30">
      <c r="A99" s="7" t="s">
        <v>101</v>
      </c>
      <c r="B99" s="16">
        <v>1301</v>
      </c>
      <c r="C99" s="84">
        <f>G99</f>
        <v>700</v>
      </c>
      <c r="D99" s="84"/>
      <c r="E99" s="84"/>
      <c r="F99" s="84"/>
      <c r="G99" s="84">
        <v>700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>
        <f>C99</f>
        <v>700</v>
      </c>
      <c r="S99" s="6"/>
      <c r="T99" s="6"/>
      <c r="U99" s="6"/>
      <c r="V99" s="6"/>
      <c r="W99" s="9"/>
    </row>
    <row r="100" spans="1:23" ht="0.75" customHeight="1">
      <c r="A100" s="24"/>
      <c r="B100" s="25"/>
      <c r="C100" s="85"/>
      <c r="D100" s="84"/>
      <c r="E100" s="84"/>
      <c r="F100" s="84"/>
      <c r="G100" s="83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 t="e">
        <f>G100+#REF!</f>
        <v>#REF!</v>
      </c>
      <c r="S100" s="6"/>
      <c r="T100" s="6"/>
      <c r="U100" s="6"/>
      <c r="V100" s="6"/>
      <c r="W100" s="9"/>
    </row>
    <row r="101" spans="1:23" ht="15" hidden="1">
      <c r="A101" s="24"/>
      <c r="B101" s="10"/>
      <c r="C101" s="70"/>
      <c r="D101" s="70"/>
      <c r="E101" s="70"/>
      <c r="F101" s="70"/>
      <c r="G101" s="83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84" t="e">
        <f>G101+#REF!</f>
        <v>#REF!</v>
      </c>
      <c r="S101" s="6"/>
      <c r="T101" s="6"/>
      <c r="U101" s="6"/>
      <c r="V101" s="6"/>
      <c r="W101" s="98"/>
    </row>
    <row r="102" spans="1:23" ht="15" hidden="1">
      <c r="A102" s="24"/>
      <c r="B102" s="25"/>
      <c r="C102" s="85"/>
      <c r="D102" s="84"/>
      <c r="E102" s="84"/>
      <c r="F102" s="84"/>
      <c r="G102" s="83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 t="e">
        <f>G102+#REF!</f>
        <v>#REF!</v>
      </c>
      <c r="S102" s="6"/>
      <c r="T102" s="6"/>
      <c r="U102" s="6"/>
      <c r="V102" s="6"/>
      <c r="W102" s="98"/>
    </row>
    <row r="103" spans="1:23" ht="28.5">
      <c r="A103" s="24" t="s">
        <v>13</v>
      </c>
      <c r="B103" s="10"/>
      <c r="C103" s="70">
        <f aca="true" t="shared" si="32" ref="C103:Q103">C98+C96+C92+C79+C74+C52+C49+C36+C27+C22+C4</f>
        <v>479400.7</v>
      </c>
      <c r="D103" s="70">
        <f t="shared" si="32"/>
        <v>189283.1</v>
      </c>
      <c r="E103" s="70">
        <f t="shared" si="32"/>
        <v>57163.8</v>
      </c>
      <c r="F103" s="70">
        <f t="shared" si="32"/>
        <v>126098.8</v>
      </c>
      <c r="G103" s="70">
        <f t="shared" si="32"/>
        <v>103294</v>
      </c>
      <c r="H103" s="70">
        <f t="shared" si="32"/>
        <v>30711.5</v>
      </c>
      <c r="I103" s="70">
        <f t="shared" si="32"/>
        <v>30711.5</v>
      </c>
      <c r="J103" s="70">
        <f t="shared" si="32"/>
        <v>1500</v>
      </c>
      <c r="K103" s="70">
        <f t="shared" si="32"/>
        <v>6061.7</v>
      </c>
      <c r="L103" s="89">
        <f t="shared" si="32"/>
        <v>76267.5</v>
      </c>
      <c r="M103" s="70">
        <f t="shared" si="32"/>
        <v>39867.9</v>
      </c>
      <c r="N103" s="70">
        <f t="shared" si="32"/>
        <v>12040.1</v>
      </c>
      <c r="O103" s="70">
        <f t="shared" si="32"/>
        <v>4402.8</v>
      </c>
      <c r="P103" s="70">
        <f t="shared" si="32"/>
        <v>16822.7</v>
      </c>
      <c r="Q103" s="70">
        <f t="shared" si="32"/>
        <v>3134</v>
      </c>
      <c r="R103" s="70">
        <f>C103+L103</f>
        <v>555668.2</v>
      </c>
      <c r="S103" s="26"/>
      <c r="T103" s="26"/>
      <c r="U103" s="26"/>
      <c r="V103" s="26"/>
      <c r="W103" s="98" t="s">
        <v>203</v>
      </c>
    </row>
    <row r="104" spans="1:23" ht="15">
      <c r="A104" s="7" t="s">
        <v>7</v>
      </c>
      <c r="B104" s="10"/>
      <c r="C104" s="12"/>
      <c r="D104" s="15"/>
      <c r="E104" s="15"/>
      <c r="F104" s="15"/>
      <c r="G104" s="13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2">
        <v>476016.2</v>
      </c>
      <c r="S104" s="6"/>
      <c r="T104" s="6"/>
      <c r="U104" s="6"/>
      <c r="V104" s="6"/>
      <c r="W104" s="99">
        <v>461577.86</v>
      </c>
    </row>
    <row r="105" spans="1:23" ht="135">
      <c r="A105" s="7" t="s">
        <v>162</v>
      </c>
      <c r="B105" s="10"/>
      <c r="C105" s="12"/>
      <c r="D105" s="15"/>
      <c r="E105" s="15"/>
      <c r="F105" s="15"/>
      <c r="G105" s="13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2">
        <v>10213.6</v>
      </c>
      <c r="S105" s="27"/>
      <c r="T105" s="27"/>
      <c r="U105" s="27"/>
      <c r="V105" s="27"/>
      <c r="W105" s="99">
        <v>19630.9</v>
      </c>
    </row>
    <row r="106" spans="1:23" ht="111" customHeight="1">
      <c r="A106" s="7" t="s">
        <v>130</v>
      </c>
      <c r="B106" s="10"/>
      <c r="C106" s="12"/>
      <c r="D106" s="15"/>
      <c r="E106" s="15"/>
      <c r="F106" s="15"/>
      <c r="G106" s="13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2">
        <v>13239</v>
      </c>
      <c r="S106" s="27"/>
      <c r="T106" s="27"/>
      <c r="U106" s="27"/>
      <c r="V106" s="27"/>
      <c r="W106" s="99">
        <v>6.3</v>
      </c>
    </row>
    <row r="107" spans="1:23" ht="36.75" customHeight="1">
      <c r="A107" s="7" t="s">
        <v>68</v>
      </c>
      <c r="B107" s="10"/>
      <c r="C107" s="12"/>
      <c r="D107" s="15"/>
      <c r="E107" s="15"/>
      <c r="F107" s="15"/>
      <c r="G107" s="13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2">
        <v>46128.2</v>
      </c>
      <c r="S107" s="27"/>
      <c r="T107" s="27"/>
      <c r="U107" s="27"/>
      <c r="V107" s="27"/>
      <c r="W107" s="99">
        <v>69294.4</v>
      </c>
    </row>
    <row r="108" spans="1:23" ht="52.5" customHeight="1">
      <c r="A108" s="7">
        <v>10</v>
      </c>
      <c r="B108" s="10"/>
      <c r="C108" s="12"/>
      <c r="D108" s="15"/>
      <c r="E108" s="15"/>
      <c r="F108" s="15"/>
      <c r="G108" s="13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2">
        <f>R104+R105+R106+R107</f>
        <v>545597</v>
      </c>
      <c r="S108" s="27"/>
      <c r="T108" s="27"/>
      <c r="U108" s="27"/>
      <c r="V108" s="27"/>
      <c r="W108" s="99">
        <v>550927.4</v>
      </c>
    </row>
    <row r="109" spans="1:23" ht="15">
      <c r="A109" s="7" t="s">
        <v>23</v>
      </c>
      <c r="B109" s="10"/>
      <c r="C109" s="12"/>
      <c r="D109" s="15"/>
      <c r="E109" s="15"/>
      <c r="F109" s="15"/>
      <c r="G109" s="13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2">
        <f>R108-R103</f>
        <v>-10071.2</v>
      </c>
      <c r="S109" s="9"/>
      <c r="T109" s="9"/>
      <c r="U109" s="9"/>
      <c r="V109" s="9"/>
      <c r="W109" s="99">
        <v>-9972.4</v>
      </c>
    </row>
    <row r="110" spans="1:23" ht="30">
      <c r="A110" s="7" t="s">
        <v>131</v>
      </c>
      <c r="B110" s="6"/>
      <c r="C110" s="69"/>
      <c r="D110" s="6"/>
      <c r="E110" s="6"/>
      <c r="F110" s="6"/>
      <c r="G110" s="22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5">
        <v>10114.9</v>
      </c>
      <c r="S110" s="9"/>
      <c r="T110" s="9"/>
      <c r="U110" s="9"/>
      <c r="V110" s="9"/>
      <c r="W110" s="67">
        <f>R109+R110</f>
        <v>43.7</v>
      </c>
    </row>
    <row r="111" spans="1:24" ht="37.5" customHeight="1">
      <c r="A111" s="117"/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9"/>
      <c r="T111" s="9"/>
      <c r="U111" s="9"/>
      <c r="V111" s="9"/>
      <c r="W111" s="100">
        <v>9589.9</v>
      </c>
      <c r="X111" s="101" t="s">
        <v>205</v>
      </c>
    </row>
    <row r="112" spans="23:24" ht="15">
      <c r="W112" s="67">
        <v>465516.2</v>
      </c>
      <c r="X112" s="101" t="s">
        <v>204</v>
      </c>
    </row>
    <row r="113" spans="23:24" ht="15">
      <c r="W113" s="100">
        <v>10500</v>
      </c>
      <c r="X113" s="9" t="s">
        <v>206</v>
      </c>
    </row>
  </sheetData>
  <sheetProtection/>
  <mergeCells count="3">
    <mergeCell ref="A111:R111"/>
    <mergeCell ref="A1:R1"/>
    <mergeCell ref="A2:R2"/>
  </mergeCells>
  <printOptions/>
  <pageMargins left="0" right="0" top="0" bottom="0" header="0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38"/>
  <sheetViews>
    <sheetView workbookViewId="0" topLeftCell="A1">
      <selection activeCell="C28" sqref="C28"/>
    </sheetView>
  </sheetViews>
  <sheetFormatPr defaultColWidth="9.140625" defaultRowHeight="12.75"/>
  <cols>
    <col min="1" max="1" width="22.57421875" style="0" customWidth="1"/>
    <col min="2" max="2" width="10.8515625" style="0" customWidth="1"/>
    <col min="3" max="3" width="13.28125" style="0" customWidth="1"/>
    <col min="4" max="4" width="11.8515625" style="0" customWidth="1"/>
    <col min="5" max="5" width="10.140625" style="0" customWidth="1"/>
    <col min="6" max="6" width="10.28125" style="0" customWidth="1"/>
    <col min="7" max="7" width="11.7109375" style="0" customWidth="1"/>
    <col min="8" max="8" width="12.28125" style="0" customWidth="1"/>
    <col min="9" max="9" width="8.7109375" style="0" customWidth="1"/>
    <col min="10" max="10" width="11.28125" style="0" customWidth="1"/>
    <col min="11" max="11" width="8.28125" style="0" customWidth="1"/>
    <col min="12" max="12" width="9.57421875" style="0" customWidth="1"/>
    <col min="13" max="13" width="9.421875" style="0" customWidth="1"/>
    <col min="14" max="14" width="10.7109375" style="0" customWidth="1"/>
    <col min="15" max="15" width="11.28125" style="0" customWidth="1"/>
    <col min="16" max="16" width="0.13671875" style="0" hidden="1" customWidth="1"/>
    <col min="17" max="17" width="7.00390625" style="0" hidden="1" customWidth="1"/>
    <col min="18" max="18" width="11.28125" style="0" customWidth="1"/>
    <col min="19" max="19" width="2.00390625" style="0" hidden="1" customWidth="1"/>
    <col min="20" max="20" width="6.57421875" style="0" hidden="1" customWidth="1"/>
    <col min="21" max="21" width="6.421875" style="0" customWidth="1"/>
  </cols>
  <sheetData>
    <row r="2" spans="2:18" ht="15.75">
      <c r="B2" s="115" t="s">
        <v>201</v>
      </c>
      <c r="C2" s="115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2:18" ht="22.5" customHeight="1">
      <c r="B3" s="115" t="s">
        <v>202</v>
      </c>
      <c r="C3" s="115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5" spans="1:20" ht="97.5" customHeight="1">
      <c r="A5" s="57"/>
      <c r="B5" s="58" t="s">
        <v>176</v>
      </c>
      <c r="C5" s="71" t="s">
        <v>174</v>
      </c>
      <c r="D5" s="58" t="s">
        <v>212</v>
      </c>
      <c r="E5" s="58" t="s">
        <v>219</v>
      </c>
      <c r="F5" s="58" t="s">
        <v>214</v>
      </c>
      <c r="G5" s="58" t="s">
        <v>215</v>
      </c>
      <c r="H5" s="58" t="s">
        <v>216</v>
      </c>
      <c r="I5" s="58" t="s">
        <v>217</v>
      </c>
      <c r="J5" s="71" t="s">
        <v>97</v>
      </c>
      <c r="K5" s="58" t="s">
        <v>212</v>
      </c>
      <c r="L5" s="58" t="s">
        <v>213</v>
      </c>
      <c r="M5" s="58" t="s">
        <v>214</v>
      </c>
      <c r="N5" s="58" t="s">
        <v>81</v>
      </c>
      <c r="O5" s="58" t="s">
        <v>218</v>
      </c>
      <c r="P5" s="59"/>
      <c r="Q5" s="59"/>
      <c r="R5" s="59" t="s">
        <v>79</v>
      </c>
      <c r="S5" s="2" t="s">
        <v>16</v>
      </c>
      <c r="T5" s="2" t="s">
        <v>17</v>
      </c>
    </row>
    <row r="6" spans="1:20" ht="42" customHeight="1">
      <c r="A6" s="102" t="s">
        <v>220</v>
      </c>
      <c r="B6" s="64" t="s">
        <v>27</v>
      </c>
      <c r="C6" s="75">
        <f>C8</f>
        <v>0</v>
      </c>
      <c r="D6" s="61">
        <f>D8+D9</f>
        <v>0</v>
      </c>
      <c r="E6" s="61">
        <f aca="true" t="shared" si="0" ref="E6:R6">E8+E9</f>
        <v>0</v>
      </c>
      <c r="F6" s="61">
        <f t="shared" si="0"/>
        <v>0</v>
      </c>
      <c r="G6" s="61">
        <f t="shared" si="0"/>
        <v>0</v>
      </c>
      <c r="H6" s="61">
        <f t="shared" si="0"/>
        <v>0</v>
      </c>
      <c r="I6" s="61">
        <f t="shared" si="0"/>
        <v>0</v>
      </c>
      <c r="J6" s="72">
        <f>J8+J9</f>
        <v>370.9</v>
      </c>
      <c r="K6" s="79">
        <f>K8</f>
        <v>251.3</v>
      </c>
      <c r="L6" s="79">
        <f>L8</f>
        <v>75.9</v>
      </c>
      <c r="M6" s="79">
        <f>M8+M9</f>
        <v>43.7</v>
      </c>
      <c r="N6" s="61">
        <f t="shared" si="0"/>
        <v>0</v>
      </c>
      <c r="O6" s="61">
        <f t="shared" si="0"/>
        <v>0</v>
      </c>
      <c r="P6" s="61">
        <f t="shared" si="0"/>
        <v>0</v>
      </c>
      <c r="Q6" s="61">
        <f t="shared" si="0"/>
        <v>0</v>
      </c>
      <c r="R6" s="61">
        <f t="shared" si="0"/>
        <v>370.9</v>
      </c>
      <c r="S6" s="3"/>
      <c r="T6" s="3"/>
    </row>
    <row r="7" spans="1:20" ht="15.75">
      <c r="A7" s="6" t="s">
        <v>15</v>
      </c>
      <c r="B7" s="60"/>
      <c r="C7" s="76"/>
      <c r="D7" s="62"/>
      <c r="E7" s="62"/>
      <c r="F7" s="62"/>
      <c r="G7" s="62"/>
      <c r="H7" s="62"/>
      <c r="I7" s="62"/>
      <c r="J7" s="73"/>
      <c r="K7" s="62"/>
      <c r="L7" s="62"/>
      <c r="M7" s="62"/>
      <c r="N7" s="62"/>
      <c r="O7" s="62"/>
      <c r="P7" s="62"/>
      <c r="Q7" s="62"/>
      <c r="R7" s="62"/>
      <c r="S7" s="1"/>
      <c r="T7" s="1"/>
    </row>
    <row r="8" spans="1:20" ht="138.75" customHeight="1">
      <c r="A8" s="94" t="s">
        <v>146</v>
      </c>
      <c r="B8" s="60" t="s">
        <v>77</v>
      </c>
      <c r="C8" s="76">
        <f>D8</f>
        <v>0</v>
      </c>
      <c r="D8" s="62"/>
      <c r="E8" s="62"/>
      <c r="F8" s="62"/>
      <c r="G8" s="62"/>
      <c r="H8" s="62"/>
      <c r="I8" s="62"/>
      <c r="J8" s="73">
        <f>K8+L8+M8</f>
        <v>361</v>
      </c>
      <c r="K8" s="62">
        <v>251.3</v>
      </c>
      <c r="L8" s="62">
        <v>75.9</v>
      </c>
      <c r="M8" s="62">
        <v>33.8</v>
      </c>
      <c r="N8" s="62"/>
      <c r="O8" s="62"/>
      <c r="P8" s="62"/>
      <c r="Q8" s="62"/>
      <c r="R8" s="62">
        <f>J8</f>
        <v>361</v>
      </c>
      <c r="S8" s="1"/>
      <c r="T8" s="1"/>
    </row>
    <row r="9" spans="1:20" ht="227.25" customHeight="1">
      <c r="A9" s="94" t="s">
        <v>188</v>
      </c>
      <c r="B9" s="60" t="s">
        <v>82</v>
      </c>
      <c r="C9" s="76">
        <f>D9</f>
        <v>0</v>
      </c>
      <c r="D9" s="62"/>
      <c r="E9" s="62"/>
      <c r="F9" s="62"/>
      <c r="G9" s="62"/>
      <c r="H9" s="62"/>
      <c r="I9" s="62"/>
      <c r="J9" s="73">
        <f>K9+L9+M9</f>
        <v>9.9</v>
      </c>
      <c r="K9" s="62"/>
      <c r="L9" s="62"/>
      <c r="M9" s="62">
        <v>9.9</v>
      </c>
      <c r="N9" s="62"/>
      <c r="O9" s="62"/>
      <c r="P9" s="62"/>
      <c r="Q9" s="62"/>
      <c r="R9" s="62">
        <f>J9</f>
        <v>9.9</v>
      </c>
      <c r="S9" s="1"/>
      <c r="T9" s="1"/>
    </row>
    <row r="10" spans="1:20" ht="29.25">
      <c r="A10" s="102" t="s">
        <v>2</v>
      </c>
      <c r="B10" s="64" t="s">
        <v>29</v>
      </c>
      <c r="C10" s="75">
        <f>C12+C13+C14+C15+C16+C17+C18+C19+C20+C21+C22</f>
        <v>16500</v>
      </c>
      <c r="D10" s="75">
        <f aca="true" t="shared" si="1" ref="D10:R10">D12+D13+D14+D15+D16+D17+D18+D19+D20+D21+D22</f>
        <v>2171.5</v>
      </c>
      <c r="E10" s="75">
        <f t="shared" si="1"/>
        <v>655.8</v>
      </c>
      <c r="F10" s="75">
        <f t="shared" si="1"/>
        <v>484.1</v>
      </c>
      <c r="G10" s="75">
        <f t="shared" si="1"/>
        <v>6405.7</v>
      </c>
      <c r="H10" s="75">
        <f t="shared" si="1"/>
        <v>6782.9</v>
      </c>
      <c r="I10" s="75">
        <f t="shared" si="1"/>
        <v>0</v>
      </c>
      <c r="J10" s="75">
        <f t="shared" si="1"/>
        <v>0</v>
      </c>
      <c r="K10" s="75">
        <f t="shared" si="1"/>
        <v>0</v>
      </c>
      <c r="L10" s="75">
        <f t="shared" si="1"/>
        <v>0</v>
      </c>
      <c r="M10" s="75">
        <f t="shared" si="1"/>
        <v>0</v>
      </c>
      <c r="N10" s="75">
        <f t="shared" si="1"/>
        <v>0</v>
      </c>
      <c r="O10" s="75">
        <f t="shared" si="1"/>
        <v>0</v>
      </c>
      <c r="P10" s="75">
        <f t="shared" si="1"/>
        <v>0</v>
      </c>
      <c r="Q10" s="75">
        <f t="shared" si="1"/>
        <v>0</v>
      </c>
      <c r="R10" s="75">
        <f t="shared" si="1"/>
        <v>16500</v>
      </c>
      <c r="S10" s="3"/>
      <c r="T10" s="3"/>
    </row>
    <row r="11" spans="1:20" ht="15.75">
      <c r="A11" s="103" t="s">
        <v>15</v>
      </c>
      <c r="B11" s="60"/>
      <c r="C11" s="76"/>
      <c r="D11" s="62"/>
      <c r="E11" s="62"/>
      <c r="F11" s="62"/>
      <c r="G11" s="62"/>
      <c r="H11" s="62"/>
      <c r="I11" s="62"/>
      <c r="J11" s="73"/>
      <c r="K11" s="62"/>
      <c r="L11" s="62"/>
      <c r="M11" s="62"/>
      <c r="N11" s="62"/>
      <c r="O11" s="62"/>
      <c r="P11" s="62"/>
      <c r="Q11" s="62"/>
      <c r="R11" s="62"/>
      <c r="S11" s="1"/>
      <c r="T11" s="1"/>
    </row>
    <row r="12" spans="1:20" ht="84" customHeight="1">
      <c r="A12" s="94" t="s">
        <v>186</v>
      </c>
      <c r="B12" s="60" t="s">
        <v>31</v>
      </c>
      <c r="C12" s="76">
        <f>D12+E12+F12</f>
        <v>3311.4</v>
      </c>
      <c r="D12" s="95">
        <v>2171.5</v>
      </c>
      <c r="E12" s="95">
        <v>655.8</v>
      </c>
      <c r="F12" s="95">
        <v>484.1</v>
      </c>
      <c r="G12" s="62"/>
      <c r="H12" s="62"/>
      <c r="I12" s="62"/>
      <c r="J12" s="73">
        <f>N12</f>
        <v>0</v>
      </c>
      <c r="K12" s="62"/>
      <c r="L12" s="62"/>
      <c r="M12" s="62"/>
      <c r="N12" s="62"/>
      <c r="O12" s="62"/>
      <c r="P12" s="62"/>
      <c r="Q12" s="62"/>
      <c r="R12" s="78">
        <f aca="true" t="shared" si="2" ref="R12:R22">C12+J12</f>
        <v>3311.4</v>
      </c>
      <c r="S12" s="1"/>
      <c r="T12" s="1"/>
    </row>
    <row r="13" spans="1:20" ht="63" customHeight="1">
      <c r="A13" s="103" t="s">
        <v>187</v>
      </c>
      <c r="B13" s="60" t="s">
        <v>31</v>
      </c>
      <c r="C13" s="76">
        <f>G13+H13</f>
        <v>819.7</v>
      </c>
      <c r="D13" s="62"/>
      <c r="E13" s="62"/>
      <c r="F13" s="62"/>
      <c r="G13" s="95">
        <v>151.8</v>
      </c>
      <c r="H13" s="95">
        <v>667.9</v>
      </c>
      <c r="I13" s="62"/>
      <c r="J13" s="73">
        <f aca="true" t="shared" si="3" ref="J13:J22">N13</f>
        <v>0</v>
      </c>
      <c r="K13" s="62"/>
      <c r="L13" s="62"/>
      <c r="M13" s="62"/>
      <c r="N13" s="62"/>
      <c r="O13" s="62"/>
      <c r="P13" s="62"/>
      <c r="Q13" s="62"/>
      <c r="R13" s="78">
        <f t="shared" si="2"/>
        <v>819.7</v>
      </c>
      <c r="S13" s="1"/>
      <c r="T13" s="1"/>
    </row>
    <row r="14" spans="1:20" ht="50.25" customHeight="1">
      <c r="A14" s="103" t="s">
        <v>189</v>
      </c>
      <c r="B14" s="60" t="s">
        <v>31</v>
      </c>
      <c r="C14" s="76">
        <f>G14+H14</f>
        <v>963</v>
      </c>
      <c r="D14" s="62"/>
      <c r="E14" s="62"/>
      <c r="F14" s="62"/>
      <c r="G14" s="95">
        <v>24.5</v>
      </c>
      <c r="H14" s="95">
        <v>938.5</v>
      </c>
      <c r="I14" s="62"/>
      <c r="J14" s="73">
        <f t="shared" si="3"/>
        <v>0</v>
      </c>
      <c r="K14" s="62"/>
      <c r="L14" s="62"/>
      <c r="M14" s="62"/>
      <c r="N14" s="62"/>
      <c r="O14" s="62"/>
      <c r="P14" s="62"/>
      <c r="Q14" s="62"/>
      <c r="R14" s="78">
        <f t="shared" si="2"/>
        <v>963</v>
      </c>
      <c r="S14" s="1"/>
      <c r="T14" s="1"/>
    </row>
    <row r="15" spans="1:20" ht="143.25" customHeight="1">
      <c r="A15" s="94" t="s">
        <v>190</v>
      </c>
      <c r="B15" s="60" t="s">
        <v>31</v>
      </c>
      <c r="C15" s="76">
        <f>H15</f>
        <v>15.5</v>
      </c>
      <c r="D15" s="62"/>
      <c r="E15" s="62"/>
      <c r="F15" s="62"/>
      <c r="G15" s="95"/>
      <c r="H15" s="95">
        <v>15.5</v>
      </c>
      <c r="I15" s="62"/>
      <c r="J15" s="73">
        <f t="shared" si="3"/>
        <v>0</v>
      </c>
      <c r="K15" s="62"/>
      <c r="L15" s="62"/>
      <c r="M15" s="62"/>
      <c r="N15" s="62"/>
      <c r="O15" s="62"/>
      <c r="P15" s="62"/>
      <c r="Q15" s="62"/>
      <c r="R15" s="78">
        <f t="shared" si="2"/>
        <v>15.5</v>
      </c>
      <c r="S15" s="1"/>
      <c r="T15" s="1"/>
    </row>
    <row r="16" spans="1:20" ht="67.5" customHeight="1">
      <c r="A16" s="103" t="s">
        <v>191</v>
      </c>
      <c r="B16" s="60" t="s">
        <v>31</v>
      </c>
      <c r="C16" s="76">
        <f>H16</f>
        <v>824.3</v>
      </c>
      <c r="D16" s="62"/>
      <c r="E16" s="62"/>
      <c r="F16" s="62"/>
      <c r="G16" s="95"/>
      <c r="H16" s="95">
        <v>824.3</v>
      </c>
      <c r="I16" s="62"/>
      <c r="J16" s="73">
        <f t="shared" si="3"/>
        <v>0</v>
      </c>
      <c r="K16" s="62"/>
      <c r="L16" s="62"/>
      <c r="M16" s="62"/>
      <c r="N16" s="62"/>
      <c r="O16" s="62"/>
      <c r="P16" s="62"/>
      <c r="Q16" s="62"/>
      <c r="R16" s="78">
        <f t="shared" si="2"/>
        <v>824.3</v>
      </c>
      <c r="S16" s="1"/>
      <c r="T16" s="1"/>
    </row>
    <row r="17" spans="1:20" ht="186" customHeight="1">
      <c r="A17" s="94" t="s">
        <v>183</v>
      </c>
      <c r="B17" s="60" t="s">
        <v>31</v>
      </c>
      <c r="C17" s="76">
        <f>H17</f>
        <v>900</v>
      </c>
      <c r="D17" s="62"/>
      <c r="E17" s="62"/>
      <c r="F17" s="62"/>
      <c r="G17" s="95"/>
      <c r="H17" s="95">
        <v>900</v>
      </c>
      <c r="I17" s="62"/>
      <c r="J17" s="73">
        <f t="shared" si="3"/>
        <v>0</v>
      </c>
      <c r="K17" s="62"/>
      <c r="L17" s="62"/>
      <c r="M17" s="62"/>
      <c r="N17" s="62"/>
      <c r="O17" s="62"/>
      <c r="P17" s="62"/>
      <c r="Q17" s="62"/>
      <c r="R17" s="78">
        <f t="shared" si="2"/>
        <v>900</v>
      </c>
      <c r="S17" s="1"/>
      <c r="T17" s="1"/>
    </row>
    <row r="18" spans="1:20" ht="144" customHeight="1">
      <c r="A18" s="94" t="s">
        <v>182</v>
      </c>
      <c r="B18" s="60" t="s">
        <v>31</v>
      </c>
      <c r="C18" s="76">
        <f>H18</f>
        <v>200</v>
      </c>
      <c r="D18" s="62"/>
      <c r="E18" s="62"/>
      <c r="F18" s="62"/>
      <c r="G18" s="95"/>
      <c r="H18" s="95">
        <v>200</v>
      </c>
      <c r="I18" s="62"/>
      <c r="J18" s="73">
        <f t="shared" si="3"/>
        <v>0</v>
      </c>
      <c r="K18" s="62"/>
      <c r="L18" s="62"/>
      <c r="M18" s="62"/>
      <c r="N18" s="62"/>
      <c r="O18" s="62"/>
      <c r="P18" s="62"/>
      <c r="Q18" s="62"/>
      <c r="R18" s="78">
        <f t="shared" si="2"/>
        <v>200</v>
      </c>
      <c r="S18" s="1"/>
      <c r="T18" s="1"/>
    </row>
    <row r="19" spans="1:20" ht="94.5" customHeight="1">
      <c r="A19" s="103" t="s">
        <v>192</v>
      </c>
      <c r="B19" s="60" t="s">
        <v>31</v>
      </c>
      <c r="C19" s="76">
        <f>H19</f>
        <v>136</v>
      </c>
      <c r="D19" s="62"/>
      <c r="E19" s="62"/>
      <c r="F19" s="62"/>
      <c r="G19" s="95"/>
      <c r="H19" s="95">
        <v>136</v>
      </c>
      <c r="I19" s="62"/>
      <c r="J19" s="73">
        <f t="shared" si="3"/>
        <v>0</v>
      </c>
      <c r="K19" s="62"/>
      <c r="L19" s="62"/>
      <c r="M19" s="62"/>
      <c r="N19" s="62"/>
      <c r="O19" s="62"/>
      <c r="P19" s="62"/>
      <c r="Q19" s="62"/>
      <c r="R19" s="78">
        <f t="shared" si="2"/>
        <v>136</v>
      </c>
      <c r="S19" s="1"/>
      <c r="T19" s="1"/>
    </row>
    <row r="20" spans="1:20" ht="128.25" customHeight="1">
      <c r="A20" s="94" t="s">
        <v>184</v>
      </c>
      <c r="B20" s="60" t="s">
        <v>31</v>
      </c>
      <c r="C20" s="76">
        <f>G20+H20</f>
        <v>5055.5</v>
      </c>
      <c r="D20" s="62"/>
      <c r="E20" s="62"/>
      <c r="F20" s="62"/>
      <c r="G20" s="95">
        <v>4054.7</v>
      </c>
      <c r="H20" s="95">
        <v>1000.8</v>
      </c>
      <c r="I20" s="62"/>
      <c r="J20" s="73">
        <f t="shared" si="3"/>
        <v>0</v>
      </c>
      <c r="K20" s="62"/>
      <c r="L20" s="62"/>
      <c r="M20" s="62"/>
      <c r="N20" s="62"/>
      <c r="O20" s="62"/>
      <c r="P20" s="62"/>
      <c r="Q20" s="62"/>
      <c r="R20" s="78">
        <f t="shared" si="2"/>
        <v>5055.5</v>
      </c>
      <c r="S20" s="1"/>
      <c r="T20" s="1"/>
    </row>
    <row r="21" spans="1:20" ht="217.5" customHeight="1">
      <c r="A21" s="103" t="s">
        <v>194</v>
      </c>
      <c r="B21" s="60" t="s">
        <v>31</v>
      </c>
      <c r="C21" s="76">
        <f>H21</f>
        <v>267.7</v>
      </c>
      <c r="D21" s="62"/>
      <c r="E21" s="62"/>
      <c r="F21" s="62"/>
      <c r="G21" s="95"/>
      <c r="H21" s="95">
        <v>267.7</v>
      </c>
      <c r="I21" s="62"/>
      <c r="J21" s="73">
        <f t="shared" si="3"/>
        <v>0</v>
      </c>
      <c r="K21" s="62"/>
      <c r="L21" s="62"/>
      <c r="M21" s="62"/>
      <c r="N21" s="62"/>
      <c r="O21" s="62"/>
      <c r="P21" s="62"/>
      <c r="Q21" s="62"/>
      <c r="R21" s="78">
        <f t="shared" si="2"/>
        <v>267.7</v>
      </c>
      <c r="S21" s="1"/>
      <c r="T21" s="1"/>
    </row>
    <row r="22" spans="1:20" ht="97.5" customHeight="1">
      <c r="A22" s="94" t="s">
        <v>185</v>
      </c>
      <c r="B22" s="60" t="s">
        <v>31</v>
      </c>
      <c r="C22" s="76">
        <f>G22+H22</f>
        <v>4006.9</v>
      </c>
      <c r="D22" s="62"/>
      <c r="E22" s="62"/>
      <c r="F22" s="62"/>
      <c r="G22" s="95">
        <v>2174.7</v>
      </c>
      <c r="H22" s="95">
        <v>1832.2</v>
      </c>
      <c r="I22" s="62"/>
      <c r="J22" s="73">
        <f t="shared" si="3"/>
        <v>0</v>
      </c>
      <c r="K22" s="62"/>
      <c r="L22" s="62"/>
      <c r="M22" s="62"/>
      <c r="N22" s="62"/>
      <c r="O22" s="62"/>
      <c r="P22" s="62"/>
      <c r="Q22" s="62"/>
      <c r="R22" s="78">
        <f t="shared" si="2"/>
        <v>4006.9</v>
      </c>
      <c r="S22" s="1"/>
      <c r="T22" s="1"/>
    </row>
    <row r="23" spans="1:20" ht="15.75">
      <c r="A23" s="102" t="s">
        <v>4</v>
      </c>
      <c r="B23" s="64" t="s">
        <v>34</v>
      </c>
      <c r="C23" s="75">
        <f>C25+C26+C27+C28+C29+C30</f>
        <v>421476.4</v>
      </c>
      <c r="D23" s="75">
        <f aca="true" t="shared" si="4" ref="D23:R23">D25+D26+D27+D28+D29+D30</f>
        <v>277397.6</v>
      </c>
      <c r="E23" s="75">
        <f t="shared" si="4"/>
        <v>83774.1</v>
      </c>
      <c r="F23" s="75">
        <f t="shared" si="4"/>
        <v>52157.4</v>
      </c>
      <c r="G23" s="75">
        <f t="shared" si="4"/>
        <v>0</v>
      </c>
      <c r="H23" s="75">
        <f t="shared" si="4"/>
        <v>8147.3</v>
      </c>
      <c r="I23" s="75">
        <f t="shared" si="4"/>
        <v>0</v>
      </c>
      <c r="J23" s="75">
        <f t="shared" si="4"/>
        <v>0</v>
      </c>
      <c r="K23" s="75">
        <f t="shared" si="4"/>
        <v>0</v>
      </c>
      <c r="L23" s="75">
        <f t="shared" si="4"/>
        <v>0</v>
      </c>
      <c r="M23" s="75">
        <f t="shared" si="4"/>
        <v>0</v>
      </c>
      <c r="N23" s="75">
        <f t="shared" si="4"/>
        <v>0</v>
      </c>
      <c r="O23" s="75">
        <f t="shared" si="4"/>
        <v>0</v>
      </c>
      <c r="P23" s="75">
        <f t="shared" si="4"/>
        <v>0</v>
      </c>
      <c r="Q23" s="75">
        <f t="shared" si="4"/>
        <v>0</v>
      </c>
      <c r="R23" s="75">
        <f t="shared" si="4"/>
        <v>421476.4</v>
      </c>
      <c r="S23" s="3"/>
      <c r="T23" s="3"/>
    </row>
    <row r="24" spans="1:20" ht="15.75">
      <c r="A24" s="103" t="s">
        <v>14</v>
      </c>
      <c r="B24" s="60"/>
      <c r="C24" s="76"/>
      <c r="D24" s="62"/>
      <c r="E24" s="62"/>
      <c r="F24" s="62"/>
      <c r="G24" s="62"/>
      <c r="H24" s="62"/>
      <c r="I24" s="62"/>
      <c r="J24" s="73"/>
      <c r="K24" s="62"/>
      <c r="L24" s="62"/>
      <c r="M24" s="62"/>
      <c r="N24" s="62"/>
      <c r="O24" s="62"/>
      <c r="P24" s="62"/>
      <c r="Q24" s="62"/>
      <c r="R24" s="62"/>
      <c r="S24" s="1"/>
      <c r="T24" s="1"/>
    </row>
    <row r="25" spans="1:20" ht="120">
      <c r="A25" s="103" t="s">
        <v>193</v>
      </c>
      <c r="B25" s="60" t="s">
        <v>75</v>
      </c>
      <c r="C25" s="76">
        <f>D25+E25+F25</f>
        <v>173694.5</v>
      </c>
      <c r="D25" s="95">
        <v>121279.4</v>
      </c>
      <c r="E25" s="95">
        <v>36626.4</v>
      </c>
      <c r="F25" s="95">
        <v>15788.7</v>
      </c>
      <c r="G25" s="62"/>
      <c r="H25" s="62"/>
      <c r="I25" s="62"/>
      <c r="J25" s="73">
        <f aca="true" t="shared" si="5" ref="J25:J30">M25</f>
        <v>0</v>
      </c>
      <c r="K25" s="62"/>
      <c r="L25" s="62"/>
      <c r="M25" s="62"/>
      <c r="N25" s="62"/>
      <c r="O25" s="62"/>
      <c r="P25" s="62"/>
      <c r="Q25" s="62"/>
      <c r="R25" s="62">
        <f aca="true" t="shared" si="6" ref="R25:R30">J25+C25</f>
        <v>173694.5</v>
      </c>
      <c r="S25" s="1"/>
      <c r="T25" s="1"/>
    </row>
    <row r="26" spans="1:20" ht="111" customHeight="1">
      <c r="A26" s="103" t="s">
        <v>195</v>
      </c>
      <c r="B26" s="60" t="s">
        <v>76</v>
      </c>
      <c r="C26" s="76">
        <f>D26+E26+F26</f>
        <v>237174.4</v>
      </c>
      <c r="D26" s="95">
        <v>154980.5</v>
      </c>
      <c r="E26" s="95">
        <v>46804.1</v>
      </c>
      <c r="F26" s="95">
        <v>35389.8</v>
      </c>
      <c r="G26" s="62"/>
      <c r="H26" s="62"/>
      <c r="I26" s="62"/>
      <c r="J26" s="73">
        <f t="shared" si="5"/>
        <v>0</v>
      </c>
      <c r="K26" s="62"/>
      <c r="L26" s="62"/>
      <c r="M26" s="62"/>
      <c r="N26" s="62"/>
      <c r="O26" s="62"/>
      <c r="P26" s="62"/>
      <c r="Q26" s="62"/>
      <c r="R26" s="62">
        <f t="shared" si="6"/>
        <v>237174.4</v>
      </c>
      <c r="S26" s="1"/>
      <c r="T26" s="1"/>
    </row>
    <row r="27" spans="1:20" ht="385.5" customHeight="1">
      <c r="A27" s="105" t="s">
        <v>145</v>
      </c>
      <c r="B27" s="60" t="s">
        <v>76</v>
      </c>
      <c r="C27" s="76">
        <f>H27</f>
        <v>8147.3</v>
      </c>
      <c r="D27" s="62"/>
      <c r="E27" s="62"/>
      <c r="F27" s="62"/>
      <c r="G27" s="62"/>
      <c r="H27" s="95">
        <v>8147.3</v>
      </c>
      <c r="I27" s="62"/>
      <c r="J27" s="73">
        <f t="shared" si="5"/>
        <v>0</v>
      </c>
      <c r="K27" s="62"/>
      <c r="L27" s="62"/>
      <c r="M27" s="62"/>
      <c r="N27" s="62"/>
      <c r="O27" s="62"/>
      <c r="P27" s="62"/>
      <c r="Q27" s="62"/>
      <c r="R27" s="62">
        <f t="shared" si="6"/>
        <v>8147.3</v>
      </c>
      <c r="S27" s="1"/>
      <c r="T27" s="1"/>
    </row>
    <row r="28" spans="1:20" ht="397.5" customHeight="1">
      <c r="A28" s="104" t="s">
        <v>196</v>
      </c>
      <c r="B28" s="60" t="s">
        <v>80</v>
      </c>
      <c r="C28" s="76">
        <f>F28</f>
        <v>884.6</v>
      </c>
      <c r="D28" s="95"/>
      <c r="E28" s="95"/>
      <c r="F28" s="95">
        <v>884.6</v>
      </c>
      <c r="G28" s="62"/>
      <c r="H28" s="62"/>
      <c r="I28" s="62"/>
      <c r="J28" s="73">
        <f t="shared" si="5"/>
        <v>0</v>
      </c>
      <c r="K28" s="62"/>
      <c r="L28" s="62"/>
      <c r="M28" s="62"/>
      <c r="N28" s="62"/>
      <c r="O28" s="62"/>
      <c r="P28" s="62"/>
      <c r="Q28" s="62"/>
      <c r="R28" s="62">
        <f t="shared" si="6"/>
        <v>884.6</v>
      </c>
      <c r="S28" s="1"/>
      <c r="T28" s="1"/>
    </row>
    <row r="29" spans="1:20" ht="154.5" customHeight="1">
      <c r="A29" s="103" t="s">
        <v>197</v>
      </c>
      <c r="B29" s="60" t="s">
        <v>78</v>
      </c>
      <c r="C29" s="76">
        <f>D29+E29+F29</f>
        <v>927.8</v>
      </c>
      <c r="D29" s="95">
        <v>666.1</v>
      </c>
      <c r="E29" s="95">
        <v>201.2</v>
      </c>
      <c r="F29" s="95">
        <v>60.5</v>
      </c>
      <c r="G29" s="62"/>
      <c r="H29" s="62"/>
      <c r="I29" s="62"/>
      <c r="J29" s="73">
        <f t="shared" si="5"/>
        <v>0</v>
      </c>
      <c r="K29" s="62"/>
      <c r="L29" s="62"/>
      <c r="M29" s="62"/>
      <c r="N29" s="62"/>
      <c r="O29" s="62"/>
      <c r="P29" s="62"/>
      <c r="Q29" s="62"/>
      <c r="R29" s="62">
        <f t="shared" si="6"/>
        <v>927.8</v>
      </c>
      <c r="S29" s="1"/>
      <c r="T29" s="1"/>
    </row>
    <row r="30" spans="1:20" ht="362.25" customHeight="1">
      <c r="A30" s="103" t="s">
        <v>198</v>
      </c>
      <c r="B30" s="60" t="s">
        <v>78</v>
      </c>
      <c r="C30" s="76">
        <f>D30+E30+F30</f>
        <v>647.8</v>
      </c>
      <c r="D30" s="95">
        <v>471.6</v>
      </c>
      <c r="E30" s="95">
        <v>142.4</v>
      </c>
      <c r="F30" s="95">
        <v>33.8</v>
      </c>
      <c r="G30" s="62"/>
      <c r="H30" s="62"/>
      <c r="I30" s="62"/>
      <c r="J30" s="73">
        <f t="shared" si="5"/>
        <v>0</v>
      </c>
      <c r="K30" s="62"/>
      <c r="L30" s="62"/>
      <c r="M30" s="62"/>
      <c r="N30" s="62"/>
      <c r="O30" s="62"/>
      <c r="P30" s="62"/>
      <c r="Q30" s="62"/>
      <c r="R30" s="62">
        <f t="shared" si="6"/>
        <v>647.8</v>
      </c>
      <c r="S30" s="1"/>
      <c r="T30" s="1"/>
    </row>
    <row r="31" spans="1:20" ht="29.25">
      <c r="A31" s="102" t="s">
        <v>25</v>
      </c>
      <c r="B31" s="65">
        <v>1200</v>
      </c>
      <c r="C31" s="75">
        <f>C32</f>
        <v>0</v>
      </c>
      <c r="D31" s="63">
        <f>D32</f>
        <v>0</v>
      </c>
      <c r="E31" s="63">
        <f aca="true" t="shared" si="7" ref="E31:R31">E32</f>
        <v>0</v>
      </c>
      <c r="F31" s="63">
        <f t="shared" si="7"/>
        <v>0</v>
      </c>
      <c r="G31" s="63">
        <f t="shared" si="7"/>
        <v>0</v>
      </c>
      <c r="H31" s="63">
        <f t="shared" si="7"/>
        <v>0</v>
      </c>
      <c r="I31" s="63">
        <f t="shared" si="7"/>
        <v>0</v>
      </c>
      <c r="J31" s="74">
        <f>J32</f>
        <v>309.2</v>
      </c>
      <c r="K31" s="63">
        <f>K32</f>
        <v>0</v>
      </c>
      <c r="L31" s="63">
        <f>L32</f>
        <v>0</v>
      </c>
      <c r="M31" s="63">
        <f>M32</f>
        <v>0</v>
      </c>
      <c r="N31" s="63">
        <f t="shared" si="7"/>
        <v>309.2</v>
      </c>
      <c r="O31" s="63">
        <f t="shared" si="7"/>
        <v>0</v>
      </c>
      <c r="P31" s="63">
        <f t="shared" si="7"/>
        <v>0</v>
      </c>
      <c r="Q31" s="63">
        <f t="shared" si="7"/>
        <v>0</v>
      </c>
      <c r="R31" s="63">
        <f t="shared" si="7"/>
        <v>309.2</v>
      </c>
      <c r="S31" s="3"/>
      <c r="T31" s="3"/>
    </row>
    <row r="32" spans="1:20" ht="45">
      <c r="A32" s="103" t="s">
        <v>207</v>
      </c>
      <c r="B32" s="30">
        <v>1202</v>
      </c>
      <c r="C32" s="76">
        <f>F32</f>
        <v>0</v>
      </c>
      <c r="D32" s="62"/>
      <c r="E32" s="62"/>
      <c r="F32" s="62"/>
      <c r="G32" s="62"/>
      <c r="H32" s="62"/>
      <c r="I32" s="62"/>
      <c r="J32" s="73">
        <f>N32</f>
        <v>309.2</v>
      </c>
      <c r="K32" s="62"/>
      <c r="L32" s="62"/>
      <c r="M32" s="62"/>
      <c r="N32" s="95">
        <v>309.2</v>
      </c>
      <c r="O32" s="62"/>
      <c r="P32" s="62"/>
      <c r="Q32" s="62"/>
      <c r="R32" s="62">
        <f>N32</f>
        <v>309.2</v>
      </c>
      <c r="S32" s="1"/>
      <c r="T32" s="1"/>
    </row>
    <row r="33" spans="1:20" ht="15.75">
      <c r="A33" s="102" t="s">
        <v>19</v>
      </c>
      <c r="B33" s="65">
        <v>1000</v>
      </c>
      <c r="C33" s="75">
        <f>C34+C35+C36+C37</f>
        <v>8419.9</v>
      </c>
      <c r="D33" s="77">
        <f aca="true" t="shared" si="8" ref="D33:I33">D34+D35+D36+D37</f>
        <v>0</v>
      </c>
      <c r="E33" s="77">
        <f t="shared" si="8"/>
        <v>0</v>
      </c>
      <c r="F33" s="77">
        <f t="shared" si="8"/>
        <v>8419.9</v>
      </c>
      <c r="G33" s="77">
        <f t="shared" si="8"/>
        <v>0</v>
      </c>
      <c r="H33" s="77">
        <f t="shared" si="8"/>
        <v>0</v>
      </c>
      <c r="I33" s="77">
        <f t="shared" si="8"/>
        <v>0</v>
      </c>
      <c r="J33" s="74">
        <f aca="true" t="shared" si="9" ref="J33:Q33">J34+J35+J36</f>
        <v>11811.5</v>
      </c>
      <c r="K33" s="80">
        <f t="shared" si="9"/>
        <v>0</v>
      </c>
      <c r="L33" s="80">
        <f t="shared" si="9"/>
        <v>0</v>
      </c>
      <c r="M33" s="80">
        <f t="shared" si="9"/>
        <v>2447.2</v>
      </c>
      <c r="N33" s="80">
        <f t="shared" si="9"/>
        <v>0</v>
      </c>
      <c r="O33" s="80">
        <f t="shared" si="9"/>
        <v>9364.3</v>
      </c>
      <c r="P33" s="80">
        <f t="shared" si="9"/>
        <v>0</v>
      </c>
      <c r="Q33" s="80">
        <f t="shared" si="9"/>
        <v>0</v>
      </c>
      <c r="R33" s="80">
        <f>R34+R35+R36+R37</f>
        <v>20231.4</v>
      </c>
      <c r="S33" s="1"/>
      <c r="T33" s="1"/>
    </row>
    <row r="34" spans="1:20" ht="246.75" customHeight="1">
      <c r="A34" s="103" t="s">
        <v>208</v>
      </c>
      <c r="B34" s="30">
        <v>1003</v>
      </c>
      <c r="C34" s="76"/>
      <c r="D34" s="62"/>
      <c r="E34" s="62"/>
      <c r="F34" s="62"/>
      <c r="G34" s="62"/>
      <c r="H34" s="62"/>
      <c r="I34" s="62"/>
      <c r="J34" s="73">
        <f>O34</f>
        <v>7008.7</v>
      </c>
      <c r="K34" s="62"/>
      <c r="L34" s="62"/>
      <c r="M34" s="95"/>
      <c r="N34" s="95"/>
      <c r="O34" s="95">
        <v>7008.7</v>
      </c>
      <c r="P34" s="62"/>
      <c r="Q34" s="62"/>
      <c r="R34" s="62">
        <f>J34+C34</f>
        <v>7008.7</v>
      </c>
      <c r="S34" s="1"/>
      <c r="T34" s="1"/>
    </row>
    <row r="35" spans="1:20" ht="333.75" customHeight="1">
      <c r="A35" s="103" t="s">
        <v>209</v>
      </c>
      <c r="B35" s="30">
        <v>1004</v>
      </c>
      <c r="C35" s="76"/>
      <c r="D35" s="62"/>
      <c r="E35" s="62"/>
      <c r="F35" s="62"/>
      <c r="G35" s="62"/>
      <c r="H35" s="62"/>
      <c r="I35" s="62"/>
      <c r="J35" s="73">
        <f>M35</f>
        <v>91.6</v>
      </c>
      <c r="K35" s="62"/>
      <c r="L35" s="62"/>
      <c r="M35" s="95">
        <v>91.6</v>
      </c>
      <c r="N35" s="95"/>
      <c r="O35" s="95"/>
      <c r="P35" s="62"/>
      <c r="Q35" s="62"/>
      <c r="R35" s="62">
        <f>J35+C35</f>
        <v>91.6</v>
      </c>
      <c r="S35" s="1"/>
      <c r="T35" s="1"/>
    </row>
    <row r="36" spans="1:20" ht="156.75" customHeight="1">
      <c r="A36" s="103" t="s">
        <v>210</v>
      </c>
      <c r="B36" s="30">
        <v>1004</v>
      </c>
      <c r="C36" s="76"/>
      <c r="D36" s="62"/>
      <c r="E36" s="62"/>
      <c r="F36" s="62"/>
      <c r="G36" s="62"/>
      <c r="H36" s="62"/>
      <c r="I36" s="62"/>
      <c r="J36" s="73">
        <f>M36+O36</f>
        <v>4711.2</v>
      </c>
      <c r="K36" s="62"/>
      <c r="L36" s="62"/>
      <c r="M36" s="95">
        <v>2355.6</v>
      </c>
      <c r="N36" s="95"/>
      <c r="O36" s="95">
        <v>2355.6</v>
      </c>
      <c r="P36" s="62"/>
      <c r="Q36" s="62"/>
      <c r="R36" s="62">
        <f>J36+C36</f>
        <v>4711.2</v>
      </c>
      <c r="S36" s="1"/>
      <c r="T36" s="1"/>
    </row>
    <row r="37" spans="1:20" ht="317.25" customHeight="1">
      <c r="A37" s="103" t="s">
        <v>211</v>
      </c>
      <c r="B37" s="30">
        <v>1004</v>
      </c>
      <c r="C37" s="76">
        <f>F37</f>
        <v>8419.9</v>
      </c>
      <c r="D37" s="62"/>
      <c r="E37" s="62"/>
      <c r="F37" s="95">
        <v>8419.9</v>
      </c>
      <c r="G37" s="62"/>
      <c r="H37" s="62"/>
      <c r="I37" s="62"/>
      <c r="J37" s="73"/>
      <c r="K37" s="62"/>
      <c r="L37" s="62"/>
      <c r="M37" s="62"/>
      <c r="N37" s="62"/>
      <c r="O37" s="62"/>
      <c r="P37" s="62"/>
      <c r="Q37" s="62"/>
      <c r="R37" s="62">
        <f>J37+C37</f>
        <v>8419.9</v>
      </c>
      <c r="S37" s="1"/>
      <c r="T37" s="1"/>
    </row>
    <row r="38" spans="1:20" ht="15.75">
      <c r="A38" s="106" t="s">
        <v>221</v>
      </c>
      <c r="B38" s="66"/>
      <c r="C38" s="75">
        <f>C33+C31+C23+C10+C6</f>
        <v>446396.3</v>
      </c>
      <c r="D38" s="63">
        <f>D6+D10+D23+D31+D33</f>
        <v>279569.1</v>
      </c>
      <c r="E38" s="63">
        <f aca="true" t="shared" si="10" ref="E38:R38">E6+E10+E23+E31+E33</f>
        <v>84429.9</v>
      </c>
      <c r="F38" s="63">
        <f t="shared" si="10"/>
        <v>61061.4</v>
      </c>
      <c r="G38" s="63">
        <f t="shared" si="10"/>
        <v>6405.7</v>
      </c>
      <c r="H38" s="63">
        <f t="shared" si="10"/>
        <v>14930.2</v>
      </c>
      <c r="I38" s="63">
        <f t="shared" si="10"/>
        <v>0</v>
      </c>
      <c r="J38" s="74">
        <f t="shared" si="10"/>
        <v>12491.6</v>
      </c>
      <c r="K38" s="63">
        <f t="shared" si="10"/>
        <v>251.3</v>
      </c>
      <c r="L38" s="63">
        <f t="shared" si="10"/>
        <v>75.9</v>
      </c>
      <c r="M38" s="63">
        <f t="shared" si="10"/>
        <v>2490.9</v>
      </c>
      <c r="N38" s="63">
        <f t="shared" si="10"/>
        <v>309.2</v>
      </c>
      <c r="O38" s="63">
        <f t="shared" si="10"/>
        <v>9364.3</v>
      </c>
      <c r="P38" s="63">
        <f t="shared" si="10"/>
        <v>0</v>
      </c>
      <c r="Q38" s="63">
        <f t="shared" si="10"/>
        <v>0</v>
      </c>
      <c r="R38" s="63">
        <f t="shared" si="10"/>
        <v>458887.9</v>
      </c>
      <c r="S38" s="1" t="e">
        <f>#REF!+S23</f>
        <v>#REF!</v>
      </c>
      <c r="T38" s="1" t="e">
        <f>#REF!+T23</f>
        <v>#REF!</v>
      </c>
    </row>
  </sheetData>
  <sheetProtection/>
  <mergeCells count="2">
    <mergeCell ref="B2:R2"/>
    <mergeCell ref="B3:R3"/>
  </mergeCells>
  <printOptions/>
  <pageMargins left="0" right="0" top="0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2015-11-13T14:52:19Z</cp:lastPrinted>
  <dcterms:created xsi:type="dcterms:W3CDTF">1996-10-08T23:32:33Z</dcterms:created>
  <dcterms:modified xsi:type="dcterms:W3CDTF">2015-11-13T14:52:23Z</dcterms:modified>
  <cp:category/>
  <cp:version/>
  <cp:contentType/>
  <cp:contentStatus/>
</cp:coreProperties>
</file>